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480" windowHeight="8835"/>
  </bookViews>
  <sheets>
    <sheet name="pobory" sheetId="1" r:id="rId1"/>
    <sheet name="budźet domowy" sheetId="2" r:id="rId2"/>
    <sheet name="wydatki" sheetId="3" r:id="rId3"/>
    <sheet name="liczba uczniów" sheetId="4" r:id="rId4"/>
    <sheet name="ocena semestralna" sheetId="5" r:id="rId5"/>
    <sheet name="zamówienie" sheetId="6" r:id="rId6"/>
    <sheet name="premia" sheetId="7" r:id="rId7"/>
    <sheet name="liczba uczniów w latach" sheetId="8" r:id="rId8"/>
    <sheet name="plan wycieczki" sheetId="10" r:id="rId9"/>
    <sheet name="koszt zakupu benzyny" sheetId="12" r:id="rId10"/>
  </sheets>
  <calcPr calcId="125725"/>
</workbook>
</file>

<file path=xl/calcChain.xml><?xml version="1.0" encoding="utf-8"?>
<calcChain xmlns="http://schemas.openxmlformats.org/spreadsheetml/2006/main">
  <c r="E14" i="3"/>
  <c r="F14"/>
  <c r="G14"/>
  <c r="H14"/>
  <c r="D14"/>
  <c r="H7" i="1"/>
  <c r="H8"/>
  <c r="H9"/>
  <c r="H10"/>
  <c r="H6"/>
  <c r="J11" i="12"/>
  <c r="J12"/>
  <c r="J13"/>
  <c r="J14"/>
  <c r="I14"/>
  <c r="I11"/>
  <c r="I12"/>
  <c r="I13"/>
  <c r="H11"/>
  <c r="H12"/>
  <c r="H13"/>
  <c r="H14"/>
  <c r="H15" s="1"/>
  <c r="G11"/>
  <c r="G12"/>
  <c r="G13"/>
  <c r="G14"/>
  <c r="H10"/>
  <c r="I10" s="1"/>
  <c r="G10"/>
  <c r="F15"/>
  <c r="G15"/>
  <c r="E15"/>
  <c r="F11"/>
  <c r="F12"/>
  <c r="F13"/>
  <c r="F14"/>
  <c r="F10"/>
  <c r="E13" i="10"/>
  <c r="E14" s="1"/>
  <c r="E15" s="1"/>
  <c r="E16" s="1"/>
  <c r="E17" s="1"/>
  <c r="E18" s="1"/>
  <c r="E19" s="1"/>
  <c r="E20" s="1"/>
  <c r="E21" s="1"/>
  <c r="E22" s="1"/>
  <c r="E12"/>
  <c r="E11"/>
  <c r="D13"/>
  <c r="D14" s="1"/>
  <c r="D15" s="1"/>
  <c r="D16" s="1"/>
  <c r="D17" s="1"/>
  <c r="D18" s="1"/>
  <c r="D19" s="1"/>
  <c r="D20" s="1"/>
  <c r="D21" s="1"/>
  <c r="D22" s="1"/>
  <c r="D12"/>
  <c r="H18" i="8"/>
  <c r="H17"/>
  <c r="K16"/>
  <c r="I16"/>
  <c r="J16"/>
  <c r="L16"/>
  <c r="H16"/>
  <c r="I15"/>
  <c r="J15"/>
  <c r="K15"/>
  <c r="L15"/>
  <c r="H15"/>
  <c r="P14"/>
  <c r="P12"/>
  <c r="P13"/>
  <c r="P11"/>
  <c r="O12"/>
  <c r="O13"/>
  <c r="O14"/>
  <c r="O11"/>
  <c r="N12"/>
  <c r="N13"/>
  <c r="N14"/>
  <c r="N11"/>
  <c r="M12"/>
  <c r="M13"/>
  <c r="M14"/>
  <c r="M11"/>
  <c r="H6" i="7"/>
  <c r="H7"/>
  <c r="H8"/>
  <c r="H9"/>
  <c r="H10"/>
  <c r="H5"/>
  <c r="G6"/>
  <c r="G7"/>
  <c r="G8"/>
  <c r="G9"/>
  <c r="G10"/>
  <c r="G5"/>
  <c r="K13" i="6"/>
  <c r="K8"/>
  <c r="K9"/>
  <c r="K10"/>
  <c r="K11"/>
  <c r="K7"/>
  <c r="J8"/>
  <c r="J10"/>
  <c r="J7"/>
  <c r="I8"/>
  <c r="I9"/>
  <c r="J9" s="1"/>
  <c r="I10"/>
  <c r="I11"/>
  <c r="J11" s="1"/>
  <c r="I7"/>
  <c r="N6" i="5"/>
  <c r="F22"/>
  <c r="G22"/>
  <c r="H22"/>
  <c r="I22"/>
  <c r="E22"/>
  <c r="F21"/>
  <c r="G21"/>
  <c r="H21"/>
  <c r="I21"/>
  <c r="E21"/>
  <c r="F20"/>
  <c r="G20"/>
  <c r="H20"/>
  <c r="I20"/>
  <c r="E20"/>
  <c r="L7"/>
  <c r="L8"/>
  <c r="L9"/>
  <c r="L10"/>
  <c r="L11"/>
  <c r="L14"/>
  <c r="J18"/>
  <c r="F16"/>
  <c r="G16"/>
  <c r="H16"/>
  <c r="I16"/>
  <c r="E16"/>
  <c r="K7"/>
  <c r="K8"/>
  <c r="K9"/>
  <c r="K10"/>
  <c r="K11"/>
  <c r="K12"/>
  <c r="L12" s="1"/>
  <c r="K13"/>
  <c r="L13" s="1"/>
  <c r="K14"/>
  <c r="K15"/>
  <c r="L15" s="1"/>
  <c r="K6"/>
  <c r="L6" s="1"/>
  <c r="D10" i="4"/>
  <c r="E10"/>
  <c r="F10"/>
  <c r="G10"/>
  <c r="C10"/>
  <c r="I7"/>
  <c r="I8"/>
  <c r="I9"/>
  <c r="I6"/>
  <c r="E12" i="3"/>
  <c r="F12"/>
  <c r="G12"/>
  <c r="H12"/>
  <c r="D12"/>
  <c r="F24" i="2"/>
  <c r="F23"/>
  <c r="F22"/>
  <c r="H3"/>
  <c r="G3"/>
  <c r="F20"/>
  <c r="D20"/>
  <c r="G7" i="1"/>
  <c r="G8"/>
  <c r="G9"/>
  <c r="G10"/>
  <c r="G6"/>
  <c r="F7"/>
  <c r="F8"/>
  <c r="F9"/>
  <c r="F10"/>
  <c r="F6"/>
  <c r="E7"/>
  <c r="E8"/>
  <c r="E9"/>
  <c r="E10"/>
  <c r="E6"/>
  <c r="D7"/>
  <c r="D8"/>
  <c r="D9"/>
  <c r="D10"/>
  <c r="D6"/>
  <c r="H9" i="4"/>
  <c r="H8"/>
  <c r="H7"/>
  <c r="H6"/>
  <c r="I15" i="12" l="1"/>
  <c r="J10"/>
  <c r="J15" s="1"/>
  <c r="K17" i="5"/>
  <c r="M6"/>
  <c r="F25" i="2"/>
  <c r="D21"/>
  <c r="G20"/>
</calcChain>
</file>

<file path=xl/sharedStrings.xml><?xml version="1.0" encoding="utf-8"?>
<sst xmlns="http://schemas.openxmlformats.org/spreadsheetml/2006/main" count="251" uniqueCount="234">
  <si>
    <t>il.godzin</t>
  </si>
  <si>
    <t>przychód</t>
  </si>
  <si>
    <t>koszty uzyskania</t>
  </si>
  <si>
    <t>dochód</t>
  </si>
  <si>
    <t>podatek</t>
  </si>
  <si>
    <t>pensja</t>
  </si>
  <si>
    <t>styczeń</t>
  </si>
  <si>
    <t>luty</t>
  </si>
  <si>
    <t>marzec</t>
  </si>
  <si>
    <t>kwiecień</t>
  </si>
  <si>
    <t>maj</t>
  </si>
  <si>
    <t>stawka za godzinę</t>
  </si>
  <si>
    <t>Wypełnij obliczeniami zacienione pola - formuły!</t>
  </si>
  <si>
    <t>Pamiętaj o ustaleniu formatu walutowego, dwa miejsca po przecinku</t>
  </si>
  <si>
    <t>Dane pobieraj z tabeli dodatkowej; zastosuj adresowanie wzgledne i bezwzględne</t>
  </si>
  <si>
    <t>Przychody</t>
  </si>
  <si>
    <t>Kwota</t>
  </si>
  <si>
    <t>Wydatki</t>
  </si>
  <si>
    <t>oszczędności</t>
  </si>
  <si>
    <t>benzyna</t>
  </si>
  <si>
    <t>pobory żony</t>
  </si>
  <si>
    <t>bilety MZK</t>
  </si>
  <si>
    <t>pobory męża</t>
  </si>
  <si>
    <t>czasopisma</t>
  </si>
  <si>
    <t>renta babci</t>
  </si>
  <si>
    <t>kosmetyki</t>
  </si>
  <si>
    <t>książki</t>
  </si>
  <si>
    <t>mieszkanie</t>
  </si>
  <si>
    <t>mięso</t>
  </si>
  <si>
    <t>nabiał</t>
  </si>
  <si>
    <t>napoje</t>
  </si>
  <si>
    <t>owoce</t>
  </si>
  <si>
    <t>prąd</t>
  </si>
  <si>
    <t>RTV</t>
  </si>
  <si>
    <t>ryby</t>
  </si>
  <si>
    <t>środki czystości</t>
  </si>
  <si>
    <t>telefon</t>
  </si>
  <si>
    <t>warzywa</t>
  </si>
  <si>
    <t>suma wydatków</t>
  </si>
  <si>
    <t>zostaje (dochód)</t>
  </si>
  <si>
    <t>koszty najniższe (funkcja Min)</t>
  </si>
  <si>
    <t>koszty najwyższe (funkcja Max)</t>
  </si>
  <si>
    <t>wydatki na żywność</t>
  </si>
  <si>
    <t>pozostałe wydatki</t>
  </si>
  <si>
    <r>
      <t xml:space="preserve"> - funkcja: jeżeli dochód jest większy równy zero, to pisz </t>
    </r>
    <r>
      <rPr>
        <i/>
        <sz val="10"/>
        <rFont val="Arial CE"/>
        <family val="2"/>
        <charset val="238"/>
      </rPr>
      <t>budżet dodatni</t>
    </r>
    <r>
      <rPr>
        <sz val="10"/>
        <rFont val="Arial CE"/>
        <family val="2"/>
        <charset val="238"/>
      </rPr>
      <t xml:space="preserve">, w przeciwnym wypadku pisz </t>
    </r>
    <r>
      <rPr>
        <i/>
        <sz val="10"/>
        <rFont val="Arial CE"/>
        <family val="2"/>
        <charset val="238"/>
      </rPr>
      <t>budżet ujemny</t>
    </r>
  </si>
  <si>
    <t xml:space="preserve"> - funkcja: suma.jeżeli - zsumuj wartości mniejsze od 100 z kolumny kwota wydatków (F)</t>
  </si>
  <si>
    <t xml:space="preserve"> - funkcja: licz.jeżeli - policz ile jest kwot mniejszych od 100 w kolumnie kwota wydatki (F)</t>
  </si>
  <si>
    <t>(pamietaj o odpowiednim zakresie danych)</t>
  </si>
  <si>
    <t>auto</t>
  </si>
  <si>
    <t>motocykl</t>
  </si>
  <si>
    <t>komputer</t>
  </si>
  <si>
    <t>internet</t>
  </si>
  <si>
    <t>telefon komórkowy</t>
  </si>
  <si>
    <t>poniedziałek</t>
  </si>
  <si>
    <t>wtorek</t>
  </si>
  <si>
    <t>środa</t>
  </si>
  <si>
    <t>czwartek</t>
  </si>
  <si>
    <t>piątek</t>
  </si>
  <si>
    <t>sobota</t>
  </si>
  <si>
    <t>niedziela</t>
  </si>
  <si>
    <t>KOSZT TYGODNIOWY</t>
  </si>
  <si>
    <t>KOSZT MIESIĘCZNY wrzesień 4 tyg.</t>
  </si>
  <si>
    <t>UWAGA</t>
  </si>
  <si>
    <t>w kolumnie C i D wystepuje format księgowy</t>
  </si>
  <si>
    <t>w kolumnie E, F i G występuje format walutowy</t>
  </si>
  <si>
    <t>Do komórek z żółtym wypełnieniem wprowadź odpowiednią formułę.</t>
  </si>
  <si>
    <t>liczba uczniów w poszczególnych latach na poszczególnych poziomach nauki</t>
  </si>
  <si>
    <t>Razem</t>
  </si>
  <si>
    <t>Średnia</t>
  </si>
  <si>
    <t>klasy I</t>
  </si>
  <si>
    <t>klasy II</t>
  </si>
  <si>
    <t>klasy III</t>
  </si>
  <si>
    <t>klasy IV</t>
  </si>
  <si>
    <t>lp.</t>
  </si>
  <si>
    <t>Imię</t>
  </si>
  <si>
    <t>Nazwisko</t>
  </si>
  <si>
    <t>Język polski</t>
  </si>
  <si>
    <t>Język ang.</t>
  </si>
  <si>
    <t>Matem.</t>
  </si>
  <si>
    <t>Historia</t>
  </si>
  <si>
    <t>Nieobecności</t>
  </si>
  <si>
    <t>Średnia ocen ucznia</t>
  </si>
  <si>
    <t>wzorowy uczeń</t>
  </si>
  <si>
    <t>min średnia</t>
  </si>
  <si>
    <t>max średnia</t>
  </si>
  <si>
    <t>Andrzej</t>
  </si>
  <si>
    <t>Bryła</t>
  </si>
  <si>
    <t>Paweł</t>
  </si>
  <si>
    <t>Jańczak</t>
  </si>
  <si>
    <t xml:space="preserve">Zofia </t>
  </si>
  <si>
    <t>Kuźma</t>
  </si>
  <si>
    <t>Grażyna</t>
  </si>
  <si>
    <t>Potas</t>
  </si>
  <si>
    <t>Ewa</t>
  </si>
  <si>
    <t>Fudecka</t>
  </si>
  <si>
    <t>Robert</t>
  </si>
  <si>
    <t>Gałązka</t>
  </si>
  <si>
    <t>Angelika</t>
  </si>
  <si>
    <t>Winnicka</t>
  </si>
  <si>
    <t>Łukasz</t>
  </si>
  <si>
    <t>Grodek</t>
  </si>
  <si>
    <t>Zenon</t>
  </si>
  <si>
    <t>Świerszcz</t>
  </si>
  <si>
    <t>Łucja</t>
  </si>
  <si>
    <t>Turska</t>
  </si>
  <si>
    <t>Średnia ocen z przedmiotu:</t>
  </si>
  <si>
    <t>Średnia ocen grupy:</t>
  </si>
  <si>
    <t>Suma nieobecności grupy:</t>
  </si>
  <si>
    <t>policz, ile jest 6 z każdego przedmiotu</t>
  </si>
  <si>
    <t>policz, ile jest 3 z każdego przedmiotu</t>
  </si>
  <si>
    <t>policz, ile jest ocen mniejszych od 3 każdego przedmiotu</t>
  </si>
  <si>
    <t>w kolumnie J</t>
  </si>
  <si>
    <t xml:space="preserve"> - funkcja jeżeli uczeń ma średnią &gt;=4,75 to pisz wzorowy uczeń w przeciwnym wypadku nie pisz nic</t>
  </si>
  <si>
    <t>Zamówienie na zakup materiałów biurowych</t>
  </si>
  <si>
    <t>l.p.</t>
  </si>
  <si>
    <t>Nazwa towaru</t>
  </si>
  <si>
    <t>j.m.</t>
  </si>
  <si>
    <t>cena netto</t>
  </si>
  <si>
    <t>VAT</t>
  </si>
  <si>
    <t>brutto za sztukę</t>
  </si>
  <si>
    <t>W tym VAT</t>
  </si>
  <si>
    <t>brutto</t>
  </si>
  <si>
    <t>papier do drukarek</t>
  </si>
  <si>
    <t>ryza</t>
  </si>
  <si>
    <t>toner do ksero</t>
  </si>
  <si>
    <t>szt.</t>
  </si>
  <si>
    <t>ołówek</t>
  </si>
  <si>
    <t>tusz do drukarek</t>
  </si>
  <si>
    <t>korektor</t>
  </si>
  <si>
    <t>suma brutto</t>
  </si>
  <si>
    <t>warunek funkcji w kolumnie K</t>
  </si>
  <si>
    <r>
      <t xml:space="preserve">jeżeli cena brutto za sztukę wynosi 120 PLN lub wiecej wyświetlaj </t>
    </r>
    <r>
      <rPr>
        <i/>
        <sz val="10"/>
        <rFont val="Arial CE"/>
        <family val="2"/>
        <charset val="238"/>
      </rPr>
      <t>drogo</t>
    </r>
    <r>
      <rPr>
        <sz val="10"/>
        <rFont val="Arial CE"/>
        <charset val="238"/>
      </rPr>
      <t xml:space="preserve"> w przeciwnym wypadku </t>
    </r>
    <r>
      <rPr>
        <i/>
        <sz val="10"/>
        <rFont val="Arial CE"/>
        <family val="2"/>
        <charset val="238"/>
      </rPr>
      <t>tanio</t>
    </r>
  </si>
  <si>
    <r>
      <t>1.</t>
    </r>
    <r>
      <rPr>
        <sz val="10"/>
        <rFont val="Arial CE"/>
        <charset val="238"/>
      </rPr>
      <t xml:space="preserve"> oblicz wartości w komórkach z szarym wypełnieniem stosując odpowiednie funkcje</t>
    </r>
  </si>
  <si>
    <r>
      <t xml:space="preserve">2. </t>
    </r>
    <r>
      <rPr>
        <sz val="10"/>
        <rFont val="Arial CE"/>
        <family val="2"/>
        <charset val="238"/>
      </rPr>
      <t>wstaw wykres w arkuszu i sformatuj w następujący sposób:</t>
    </r>
  </si>
  <si>
    <r>
      <t>typ wykresu:</t>
    </r>
    <r>
      <rPr>
        <sz val="10"/>
        <rFont val="Arial CE"/>
        <charset val="238"/>
      </rPr>
      <t xml:space="preserve"> słupkowy grupowany</t>
    </r>
  </si>
  <si>
    <r>
      <t>zakres danych</t>
    </r>
    <r>
      <rPr>
        <sz val="10"/>
        <rFont val="Arial CE"/>
        <charset val="238"/>
      </rPr>
      <t>: nazwa towaru i ilość sztuk</t>
    </r>
  </si>
  <si>
    <r>
      <t>obszar wykresu:</t>
    </r>
    <r>
      <rPr>
        <sz val="10"/>
        <rFont val="Arial CE"/>
        <charset val="238"/>
      </rPr>
      <t xml:space="preserve"> jasnożółty - pastelowy</t>
    </r>
  </si>
  <si>
    <t>OŚ X:</t>
  </si>
  <si>
    <t xml:space="preserve"> - Jednostka główna na osi X: 20</t>
  </si>
  <si>
    <t xml:space="preserve"> - grubość linii: najgrubsza i czarna</t>
  </si>
  <si>
    <t>OŚ Y:</t>
  </si>
  <si>
    <r>
      <t>Linie siatki:</t>
    </r>
    <r>
      <rPr>
        <sz val="10"/>
        <rFont val="Arial CE"/>
        <charset val="238"/>
      </rPr>
      <t xml:space="preserve"> automatyczna grubość i kolor</t>
    </r>
  </si>
  <si>
    <r>
      <t>Obszar kreślenia:</t>
    </r>
    <r>
      <rPr>
        <sz val="10"/>
        <rFont val="Arial CE"/>
        <charset val="238"/>
      </rPr>
      <t xml:space="preserve"> obramowania brak</t>
    </r>
  </si>
  <si>
    <r>
      <t>Seria danych</t>
    </r>
    <r>
      <rPr>
        <sz val="10"/>
        <rFont val="Arial CE"/>
        <charset val="238"/>
      </rPr>
      <t xml:space="preserve"> koloru fioletowego</t>
    </r>
  </si>
  <si>
    <r>
      <t>Legenda</t>
    </r>
    <r>
      <rPr>
        <sz val="10"/>
        <rFont val="Arial CE"/>
        <charset val="238"/>
      </rPr>
      <t xml:space="preserve"> z lewj strony wykresu o treści </t>
    </r>
    <r>
      <rPr>
        <i/>
        <sz val="10"/>
        <rFont val="Arial CE"/>
        <family val="2"/>
        <charset val="238"/>
      </rPr>
      <t>ilość [szt]</t>
    </r>
  </si>
  <si>
    <t xml:space="preserve"> - tło legendy: białe</t>
  </si>
  <si>
    <t>Pensja</t>
  </si>
  <si>
    <t>%premii</t>
  </si>
  <si>
    <t>wysokość premii</t>
  </si>
  <si>
    <t>Adamski</t>
  </si>
  <si>
    <t>Jan</t>
  </si>
  <si>
    <t>Nowak</t>
  </si>
  <si>
    <t>Wacław</t>
  </si>
  <si>
    <t>Wróbel</t>
  </si>
  <si>
    <t>Krzysztof</t>
  </si>
  <si>
    <t>Zajdel</t>
  </si>
  <si>
    <t>Anna</t>
  </si>
  <si>
    <t>Bajor</t>
  </si>
  <si>
    <t>Iwona</t>
  </si>
  <si>
    <r>
      <t xml:space="preserve"> - w kolumnie </t>
    </r>
    <r>
      <rPr>
        <b/>
        <sz val="12"/>
        <rFont val="Arial CE"/>
        <family val="2"/>
        <charset val="238"/>
      </rPr>
      <t>F</t>
    </r>
    <r>
      <rPr>
        <sz val="12"/>
        <rFont val="Arial CE"/>
        <family val="2"/>
        <charset val="238"/>
      </rPr>
      <t xml:space="preserve"> ustal format procentowy i 0 miejsc po przecinku</t>
    </r>
  </si>
  <si>
    <r>
      <t xml:space="preserve"> - w kolumnie </t>
    </r>
    <r>
      <rPr>
        <b/>
        <sz val="12"/>
        <rFont val="Arial CE"/>
        <family val="2"/>
        <charset val="238"/>
      </rPr>
      <t xml:space="preserve">E </t>
    </r>
    <r>
      <rPr>
        <sz val="12"/>
        <rFont val="Arial CE"/>
        <family val="2"/>
        <charset val="238"/>
      </rPr>
      <t xml:space="preserve">ustal format walutowy z symbolem </t>
    </r>
    <r>
      <rPr>
        <b/>
        <sz val="12"/>
        <rFont val="Arial CE"/>
        <family val="2"/>
        <charset val="238"/>
      </rPr>
      <t xml:space="preserve">PLN </t>
    </r>
    <r>
      <rPr>
        <sz val="12"/>
        <rFont val="Arial CE"/>
        <family val="2"/>
        <charset val="238"/>
      </rPr>
      <t>i 0 miejsc po przecinku</t>
    </r>
  </si>
  <si>
    <r>
      <t xml:space="preserve"> - w kolumnie </t>
    </r>
    <r>
      <rPr>
        <b/>
        <sz val="12"/>
        <rFont val="Arial CE"/>
        <family val="2"/>
        <charset val="238"/>
      </rPr>
      <t>G</t>
    </r>
    <r>
      <rPr>
        <sz val="12"/>
        <rFont val="Arial CE"/>
        <family val="2"/>
        <charset val="238"/>
      </rPr>
      <t xml:space="preserve"> i</t>
    </r>
    <r>
      <rPr>
        <b/>
        <sz val="12"/>
        <rFont val="Arial CE"/>
        <family val="2"/>
        <charset val="238"/>
      </rPr>
      <t xml:space="preserve"> H</t>
    </r>
    <r>
      <rPr>
        <sz val="12"/>
        <rFont val="Arial CE"/>
        <family val="2"/>
        <charset val="238"/>
      </rPr>
      <t xml:space="preserve"> ustal format walutowy z symbolem PLN i dwoma miejscami po przecinku</t>
    </r>
  </si>
  <si>
    <t xml:space="preserve"> - oblicz wartości w komórkach z szarym wypełnieniem</t>
  </si>
  <si>
    <t>Liczba uczniów w poszczególnych latach na poszczególnych poziomach nauki</t>
  </si>
  <si>
    <r>
      <t>średnia</t>
    </r>
    <r>
      <rPr>
        <sz val="10"/>
        <color indexed="18"/>
        <rFont val="Arial CE"/>
        <charset val="238"/>
      </rPr>
      <t xml:space="preserve"> liczba uczniów we wszystkich latach</t>
    </r>
  </si>
  <si>
    <r>
      <t>Min</t>
    </r>
    <r>
      <rPr>
        <sz val="10"/>
        <color indexed="18"/>
        <rFont val="Arial CE"/>
        <charset val="238"/>
      </rPr>
      <t xml:space="preserve"> liczba uczniów na każdym poziomie</t>
    </r>
  </si>
  <si>
    <r>
      <t>Max</t>
    </r>
    <r>
      <rPr>
        <sz val="10"/>
        <color indexed="18"/>
        <rFont val="Arial CE"/>
        <charset val="238"/>
      </rPr>
      <t xml:space="preserve"> liczba uczniów na każdym poziomie</t>
    </r>
  </si>
  <si>
    <t>klasa I</t>
  </si>
  <si>
    <t>klasa II</t>
  </si>
  <si>
    <t>klasa III</t>
  </si>
  <si>
    <t>klasa IV</t>
  </si>
  <si>
    <t>rok dobry/gorszy</t>
  </si>
  <si>
    <t>liczba lat</t>
  </si>
  <si>
    <t>suma uczniów w tych latach</t>
  </si>
  <si>
    <t>1. średnią liczbę uczniów na każdym poziomie nauczania we wszystkich latach nauki</t>
  </si>
  <si>
    <t>2. minimalna i maksymalna liczbę uczniów na każdym poziomie nauczania</t>
  </si>
  <si>
    <t>3. Jeżeli liczba uczniów była większa lub równa 380 pisz "dobry rok", w przeciwnym wypadku nic nie pisz</t>
  </si>
  <si>
    <t>4. Ile było takich lat, w których liczba uczniów była większa lub równa 380; zsumuj liczbę uczniów w tych latach</t>
  </si>
  <si>
    <t>Uczestnicy obozu rowerowego wyjadą 1 lipca 2005; obóz kończy się 12 lipca 2005 r.</t>
  </si>
  <si>
    <t>Pierwszego dnia przejadą 20 km, a każdego następnego dnia o 5 km więcej..</t>
  </si>
  <si>
    <r>
      <t>Należy sprawdzić w arkuszu i przedstawić na wykresie</t>
    </r>
    <r>
      <rPr>
        <sz val="10"/>
        <rFont val="Arial CE"/>
        <charset val="238"/>
      </rPr>
      <t>,</t>
    </r>
  </si>
  <si>
    <t>jak będzie rosło ich obciążenie każdego dnia i jaka będzie łączna długość przejechanej trasy</t>
  </si>
  <si>
    <t>obóz rowerowy "Dwa kółka" plan wycieczki</t>
  </si>
  <si>
    <t>Dzień</t>
  </si>
  <si>
    <t>Liczba km</t>
  </si>
  <si>
    <t>Łączna trasa</t>
  </si>
  <si>
    <r>
      <t xml:space="preserve">1. Kolumnę </t>
    </r>
    <r>
      <rPr>
        <b/>
        <sz val="10"/>
        <rFont val="Arial CE"/>
        <family val="2"/>
        <charset val="238"/>
      </rPr>
      <t>Data</t>
    </r>
    <r>
      <rPr>
        <sz val="10"/>
        <rFont val="Arial CE"/>
        <family val="2"/>
        <charset val="238"/>
      </rPr>
      <t xml:space="preserve"> wypełnij serią danych, ustalając konkretny format daty</t>
    </r>
  </si>
  <si>
    <r>
      <t xml:space="preserve">2. Kolumnę </t>
    </r>
    <r>
      <rPr>
        <b/>
        <sz val="10"/>
        <rFont val="Arial CE"/>
        <family val="2"/>
        <charset val="238"/>
      </rPr>
      <t>Liczba km</t>
    </r>
    <r>
      <rPr>
        <sz val="10"/>
        <rFont val="Arial CE"/>
        <charset val="238"/>
      </rPr>
      <t xml:space="preserve"> wypełnij serią danych o kroku 5</t>
    </r>
  </si>
  <si>
    <r>
      <t>3. W kolumnie</t>
    </r>
    <r>
      <rPr>
        <b/>
        <sz val="10"/>
        <rFont val="Arial CE"/>
        <family val="2"/>
        <charset val="238"/>
      </rPr>
      <t xml:space="preserve"> Łączna trasa</t>
    </r>
    <r>
      <rPr>
        <sz val="10"/>
        <rFont val="Arial CE"/>
        <charset val="238"/>
      </rPr>
      <t xml:space="preserve"> wprowadź odpowiednią formułę w odpowiedniej komórce, </t>
    </r>
  </si>
  <si>
    <t>zastosuj odpowiedni rodzaj adresowania i przeciągnij formułę do ostatniej komórki kolumny.</t>
  </si>
  <si>
    <t>F2</t>
  </si>
  <si>
    <t>kwartalna podwyżka za litr benzyny</t>
  </si>
  <si>
    <t>nazwisko</t>
  </si>
  <si>
    <t>I kwartał</t>
  </si>
  <si>
    <t>II kwartał</t>
  </si>
  <si>
    <t>III kwartał</t>
  </si>
  <si>
    <t>IV kwartał</t>
  </si>
  <si>
    <t>ogółem</t>
  </si>
  <si>
    <t>cena za litr</t>
  </si>
  <si>
    <t>litry benzyny</t>
  </si>
  <si>
    <t>Kowalski</t>
  </si>
  <si>
    <t>Nowacki</t>
  </si>
  <si>
    <t>Koziełło</t>
  </si>
  <si>
    <t>Baranowska</t>
  </si>
  <si>
    <t>suma</t>
  </si>
  <si>
    <t>oblicz, ile wydaje pan Kowalski na benzynę w każdym kwartale, nastepnie przciągnij formułę w prawo i w dół</t>
  </si>
  <si>
    <t>1. zastosuj odpowiedni rodzaj adresowania</t>
  </si>
  <si>
    <t>2. wypełnij formułami zacienione pola</t>
  </si>
  <si>
    <t>3. sformatuj tabelkę tak, jak na rysunku</t>
  </si>
  <si>
    <t>w komórce G22</t>
  </si>
  <si>
    <t>w komórce H5</t>
  </si>
  <si>
    <t>w komórce I5</t>
  </si>
  <si>
    <t xml:space="preserve">umowa zlecenia </t>
  </si>
  <si>
    <t>BUDŹET DOMOWY</t>
  </si>
  <si>
    <t>Informatyka</t>
  </si>
  <si>
    <t>uwaga warunek w funkcji umieszczamy "&lt;3"</t>
  </si>
  <si>
    <t>w cudzysłowach</t>
  </si>
  <si>
    <t xml:space="preserve">Ocena semestralna </t>
  </si>
  <si>
    <r>
      <t xml:space="preserve">wstaw wykres kolumnowy  i nazwij go: </t>
    </r>
    <r>
      <rPr>
        <sz val="10"/>
        <color indexed="16"/>
        <rFont val="Arial CE"/>
        <charset val="238"/>
      </rPr>
      <t>wykres opłat za marzec</t>
    </r>
  </si>
  <si>
    <t xml:space="preserve"> - grubość linii: 2,25 i czarna</t>
  </si>
  <si>
    <t>ilość szt.</t>
  </si>
  <si>
    <t>oblicz:</t>
  </si>
  <si>
    <t>1 lipca 2005</t>
  </si>
  <si>
    <t>2 lipca 2005</t>
  </si>
  <si>
    <t>3 lipca 2005</t>
  </si>
  <si>
    <t>4 lipca 2005</t>
  </si>
  <si>
    <t>5 lipca 2005</t>
  </si>
  <si>
    <t>6 lipca 2005</t>
  </si>
  <si>
    <t>7 lipca 2005</t>
  </si>
  <si>
    <t>8 lipca 2005</t>
  </si>
  <si>
    <t>9 lipca 2005</t>
  </si>
  <si>
    <t>10 lipca 2005</t>
  </si>
  <si>
    <t>11 lipca 2005</t>
  </si>
  <si>
    <t>12 lipca 2005</t>
  </si>
</sst>
</file>

<file path=xl/styles.xml><?xml version="1.0" encoding="utf-8"?>
<styleSheet xmlns="http://schemas.openxmlformats.org/spreadsheetml/2006/main">
  <numFmts count="10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\ [$PLN]"/>
    <numFmt numFmtId="165" formatCode="_-* #,##0.00\ [$PLN]_-;\-* #,##0.00\ [$PLN]_-;_-* &quot;-&quot;??\ [$PLN]_-;_-@_-"/>
    <numFmt numFmtId="166" formatCode="#,##0.00\ [$PLN];\-#,##0.00\ [$PLN]"/>
    <numFmt numFmtId="167" formatCode="#,##0\ [$PLN]"/>
    <numFmt numFmtId="168" formatCode="d\ mmmm\ yyyy"/>
    <numFmt numFmtId="169" formatCode="0.0%"/>
    <numFmt numFmtId="170" formatCode="#,##0\ &quot;zł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indexed="12"/>
      <name val="Arial CE"/>
      <family val="2"/>
      <charset val="238"/>
    </font>
    <font>
      <sz val="10"/>
      <color indexed="16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6"/>
      <name val="Arial CE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sz val="12"/>
      <color indexed="12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8"/>
      <name val="Arial CE"/>
      <charset val="238"/>
    </font>
    <font>
      <b/>
      <i/>
      <u/>
      <sz val="12"/>
      <color indexed="18"/>
      <name val="Tahoma"/>
      <family val="2"/>
    </font>
    <font>
      <sz val="14"/>
      <color indexed="18"/>
      <name val="Comic Sans MS"/>
      <family val="4"/>
    </font>
    <font>
      <b/>
      <sz val="10"/>
      <color indexed="18"/>
      <name val="Arial CE"/>
      <family val="2"/>
      <charset val="238"/>
    </font>
    <font>
      <sz val="10"/>
      <color indexed="18"/>
      <name val="Arial CE"/>
      <family val="2"/>
      <charset val="238"/>
    </font>
    <font>
      <b/>
      <i/>
      <sz val="10"/>
      <name val="Tahoma"/>
      <family val="2"/>
    </font>
    <font>
      <b/>
      <i/>
      <u/>
      <sz val="10"/>
      <name val="Tahoma"/>
      <family val="2"/>
    </font>
    <font>
      <u/>
      <sz val="10"/>
      <name val="Times New Roman CE"/>
      <family val="1"/>
      <charset val="238"/>
    </font>
    <font>
      <b/>
      <sz val="12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theme="0"/>
      <name val="Arial CE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rgb="FF0070C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double">
        <color indexed="17"/>
      </left>
      <right style="thin">
        <color indexed="64"/>
      </right>
      <top style="double">
        <color indexed="17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17"/>
      </top>
      <bottom style="thin">
        <color indexed="64"/>
      </bottom>
      <diagonal/>
    </border>
    <border>
      <left style="thin">
        <color indexed="64"/>
      </left>
      <right style="double">
        <color indexed="17"/>
      </right>
      <top style="double">
        <color indexed="17"/>
      </top>
      <bottom style="thin">
        <color indexed="64"/>
      </bottom>
      <diagonal/>
    </border>
    <border>
      <left style="double">
        <color indexed="17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thin">
        <color indexed="64"/>
      </right>
      <top style="thin">
        <color indexed="64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17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17"/>
      </bottom>
      <diagonal style="thin">
        <color indexed="64"/>
      </diagonal>
    </border>
    <border>
      <left style="thin">
        <color indexed="64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 diagonalUp="1" diagonalDown="1"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 style="double">
        <color indexed="57"/>
      </diagonal>
    </border>
    <border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12"/>
      </left>
      <right style="medium">
        <color indexed="12"/>
      </right>
      <top style="double">
        <color indexed="57"/>
      </top>
      <bottom style="medium">
        <color indexed="12"/>
      </bottom>
      <diagonal/>
    </border>
    <border>
      <left style="medium">
        <color indexed="12"/>
      </left>
      <right style="double">
        <color indexed="50"/>
      </right>
      <top style="double">
        <color indexed="57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/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 diagonalUp="1" diagonalDown="1"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 style="double">
        <color indexed="17"/>
      </diagonal>
    </border>
    <border>
      <left style="thick">
        <color indexed="64"/>
      </left>
      <right/>
      <top style="thick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1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indexed="10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8" fontId="0" fillId="0" borderId="1" xfId="0" applyNumberFormat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9" fontId="0" fillId="0" borderId="1" xfId="0" applyNumberFormat="1" applyBorder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wrapText="1"/>
    </xf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Alignment="1">
      <alignment textRotation="89"/>
    </xf>
    <xf numFmtId="165" fontId="0" fillId="0" borderId="2" xfId="1" applyNumberFormat="1" applyFont="1" applyBorder="1"/>
    <xf numFmtId="166" fontId="0" fillId="0" borderId="1" xfId="1" applyNumberFormat="1" applyFont="1" applyBorder="1"/>
    <xf numFmtId="44" fontId="0" fillId="0" borderId="0" xfId="0" applyNumberFormat="1"/>
    <xf numFmtId="165" fontId="0" fillId="0" borderId="1" xfId="1" applyNumberFormat="1" applyFont="1" applyBorder="1"/>
    <xf numFmtId="44" fontId="0" fillId="0" borderId="0" xfId="1" applyFont="1"/>
    <xf numFmtId="0" fontId="9" fillId="0" borderId="0" xfId="0" applyFont="1" applyFill="1"/>
    <xf numFmtId="0" fontId="10" fillId="0" borderId="0" xfId="0" applyFont="1"/>
    <xf numFmtId="0" fontId="0" fillId="0" borderId="3" xfId="0" applyBorder="1"/>
    <xf numFmtId="0" fontId="9" fillId="4" borderId="4" xfId="0" applyFont="1" applyFill="1" applyBorder="1"/>
    <xf numFmtId="0" fontId="9" fillId="4" borderId="5" xfId="0" applyFont="1" applyFill="1" applyBorder="1"/>
    <xf numFmtId="0" fontId="0" fillId="4" borderId="6" xfId="0" applyFill="1" applyBorder="1"/>
    <xf numFmtId="0" fontId="0" fillId="2" borderId="7" xfId="0" applyFill="1" applyBorder="1"/>
    <xf numFmtId="0" fontId="9" fillId="4" borderId="8" xfId="0" applyFont="1" applyFill="1" applyBorder="1"/>
    <xf numFmtId="0" fontId="0" fillId="2" borderId="9" xfId="0" applyFill="1" applyBorder="1"/>
    <xf numFmtId="0" fontId="0" fillId="7" borderId="10" xfId="0" applyFill="1" applyBorder="1"/>
    <xf numFmtId="0" fontId="0" fillId="2" borderId="11" xfId="0" applyFill="1" applyBorder="1"/>
    <xf numFmtId="0" fontId="0" fillId="2" borderId="12" xfId="0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3" borderId="15" xfId="0" applyFill="1" applyBorder="1"/>
    <xf numFmtId="0" fontId="0" fillId="3" borderId="16" xfId="0" applyFill="1" applyBorder="1"/>
    <xf numFmtId="0" fontId="0" fillId="6" borderId="17" xfId="0" applyFill="1" applyBorder="1"/>
    <xf numFmtId="0" fontId="0" fillId="6" borderId="18" xfId="0" applyFill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0" fontId="0" fillId="3" borderId="12" xfId="0" applyFill="1" applyBorder="1"/>
    <xf numFmtId="0" fontId="0" fillId="3" borderId="22" xfId="0" applyFill="1" applyBorder="1"/>
    <xf numFmtId="0" fontId="0" fillId="0" borderId="0" xfId="0" applyFill="1" applyBorder="1"/>
    <xf numFmtId="0" fontId="11" fillId="0" borderId="0" xfId="0" applyFont="1"/>
    <xf numFmtId="0" fontId="12" fillId="0" borderId="0" xfId="0" applyFont="1"/>
    <xf numFmtId="0" fontId="0" fillId="0" borderId="24" xfId="0" applyBorder="1" applyAlignment="1">
      <alignment horizontal="center" vertical="center" wrapText="1"/>
    </xf>
    <xf numFmtId="0" fontId="0" fillId="0" borderId="25" xfId="0" applyBorder="1"/>
    <xf numFmtId="167" fontId="0" fillId="0" borderId="25" xfId="0" applyNumberFormat="1" applyBorder="1"/>
    <xf numFmtId="9" fontId="0" fillId="0" borderId="25" xfId="0" applyNumberFormat="1" applyBorder="1"/>
    <xf numFmtId="0" fontId="0" fillId="0" borderId="22" xfId="0" applyBorder="1"/>
    <xf numFmtId="9" fontId="0" fillId="0" borderId="22" xfId="0" applyNumberFormat="1" applyBorder="1"/>
    <xf numFmtId="0" fontId="9" fillId="0" borderId="0" xfId="0" applyFont="1" applyAlignment="1">
      <alignment horizontal="center" wrapText="1"/>
    </xf>
    <xf numFmtId="166" fontId="0" fillId="2" borderId="22" xfId="0" applyNumberFormat="1" applyFill="1" applyBorder="1"/>
    <xf numFmtId="0" fontId="9" fillId="0" borderId="0" xfId="0" applyFont="1"/>
    <xf numFmtId="0" fontId="6" fillId="0" borderId="0" xfId="0" applyFont="1"/>
    <xf numFmtId="0" fontId="13" fillId="0" borderId="24" xfId="0" applyFont="1" applyBorder="1" applyAlignment="1">
      <alignment horizontal="center" vertical="center" wrapText="1"/>
    </xf>
    <xf numFmtId="0" fontId="14" fillId="0" borderId="24" xfId="0" applyFont="1" applyBorder="1"/>
    <xf numFmtId="0" fontId="14" fillId="0" borderId="0" xfId="0" applyFont="1"/>
    <xf numFmtId="0" fontId="14" fillId="0" borderId="0" xfId="0" applyFont="1" applyFill="1" applyBorder="1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6" fillId="8" borderId="26" xfId="0" applyFont="1" applyFill="1" applyBorder="1"/>
    <xf numFmtId="0" fontId="16" fillId="8" borderId="27" xfId="0" applyFont="1" applyFill="1" applyBorder="1" applyAlignment="1">
      <alignment horizontal="center" vertical="center"/>
    </xf>
    <xf numFmtId="0" fontId="19" fillId="8" borderId="27" xfId="0" applyFont="1" applyFill="1" applyBorder="1" applyAlignment="1">
      <alignment horizontal="center" vertical="center" wrapText="1"/>
    </xf>
    <xf numFmtId="0" fontId="16" fillId="0" borderId="28" xfId="0" applyFont="1" applyBorder="1"/>
    <xf numFmtId="0" fontId="16" fillId="8" borderId="28" xfId="0" applyFont="1" applyFill="1" applyBorder="1"/>
    <xf numFmtId="0" fontId="16" fillId="8" borderId="29" xfId="0" applyFont="1" applyFill="1" applyBorder="1"/>
    <xf numFmtId="0" fontId="16" fillId="0" borderId="30" xfId="0" applyFont="1" applyBorder="1"/>
    <xf numFmtId="0" fontId="16" fillId="0" borderId="31" xfId="0" applyFont="1" applyBorder="1"/>
    <xf numFmtId="0" fontId="16" fillId="8" borderId="32" xfId="0" applyFont="1" applyFill="1" applyBorder="1"/>
    <xf numFmtId="0" fontId="16" fillId="8" borderId="33" xfId="0" applyFont="1" applyFill="1" applyBorder="1"/>
    <xf numFmtId="0" fontId="20" fillId="8" borderId="27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19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9" fillId="10" borderId="0" xfId="0" applyFont="1" applyFill="1" applyAlignment="1">
      <alignment horizontal="center"/>
    </xf>
    <xf numFmtId="16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8" fontId="0" fillId="11" borderId="0" xfId="0" applyNumberFormat="1" applyFill="1" applyAlignment="1">
      <alignment horizontal="center"/>
    </xf>
    <xf numFmtId="0" fontId="0" fillId="12" borderId="0" xfId="0" applyFill="1" applyAlignment="1">
      <alignment horizontal="center"/>
    </xf>
    <xf numFmtId="16" fontId="0" fillId="0" borderId="0" xfId="0" applyNumberFormat="1"/>
    <xf numFmtId="169" fontId="9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9" fontId="0" fillId="0" borderId="0" xfId="0" applyNumberFormat="1" applyBorder="1" applyAlignment="1">
      <alignment horizontal="center" vertical="center" wrapText="1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2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42" xfId="0" applyNumberFormat="1" applyBorder="1"/>
    <xf numFmtId="2" fontId="0" fillId="0" borderId="43" xfId="0" applyNumberFormat="1" applyBorder="1"/>
    <xf numFmtId="2" fontId="0" fillId="0" borderId="44" xfId="0" applyNumberFormat="1" applyBorder="1"/>
    <xf numFmtId="0" fontId="0" fillId="0" borderId="45" xfId="0" applyBorder="1"/>
    <xf numFmtId="0" fontId="0" fillId="0" borderId="46" xfId="0" applyBorder="1"/>
    <xf numFmtId="0" fontId="0" fillId="2" borderId="47" xfId="0" applyFill="1" applyBorder="1"/>
    <xf numFmtId="0" fontId="9" fillId="0" borderId="49" xfId="0" applyFont="1" applyBorder="1" applyAlignment="1">
      <alignment horizontal="center" vertical="center"/>
    </xf>
    <xf numFmtId="0" fontId="6" fillId="0" borderId="49" xfId="0" applyFont="1" applyBorder="1"/>
    <xf numFmtId="164" fontId="6" fillId="0" borderId="49" xfId="0" applyNumberFormat="1" applyFont="1" applyBorder="1"/>
    <xf numFmtId="8" fontId="6" fillId="0" borderId="49" xfId="0" applyNumberFormat="1" applyFont="1" applyBorder="1"/>
    <xf numFmtId="6" fontId="6" fillId="0" borderId="49" xfId="0" applyNumberFormat="1" applyFont="1" applyBorder="1"/>
    <xf numFmtId="0" fontId="6" fillId="0" borderId="49" xfId="0" applyFont="1" applyBorder="1" applyAlignment="1">
      <alignment wrapText="1"/>
    </xf>
    <xf numFmtId="164" fontId="4" fillId="13" borderId="49" xfId="0" applyNumberFormat="1" applyFont="1" applyFill="1" applyBorder="1"/>
    <xf numFmtId="0" fontId="4" fillId="13" borderId="49" xfId="0" applyFont="1" applyFill="1" applyBorder="1"/>
    <xf numFmtId="0" fontId="0" fillId="0" borderId="49" xfId="0" applyBorder="1" applyAlignment="1">
      <alignment horizontal="center" vertical="center"/>
    </xf>
    <xf numFmtId="0" fontId="0" fillId="14" borderId="52" xfId="0" applyFill="1" applyBorder="1"/>
    <xf numFmtId="0" fontId="6" fillId="15" borderId="49" xfId="0" applyFont="1" applyFill="1" applyBorder="1"/>
    <xf numFmtId="164" fontId="6" fillId="15" borderId="49" xfId="0" applyNumberFormat="1" applyFont="1" applyFill="1" applyBorder="1"/>
    <xf numFmtId="0" fontId="9" fillId="16" borderId="49" xfId="0" applyFont="1" applyFill="1" applyBorder="1" applyAlignment="1">
      <alignment horizontal="center" vertical="center"/>
    </xf>
    <xf numFmtId="0" fontId="9" fillId="0" borderId="49" xfId="0" applyFont="1" applyBorder="1"/>
    <xf numFmtId="164" fontId="6" fillId="5" borderId="49" xfId="0" applyNumberFormat="1" applyFont="1" applyFill="1" applyBorder="1" applyAlignment="1">
      <alignment horizontal="center" vertical="center" wrapText="1"/>
    </xf>
    <xf numFmtId="164" fontId="6" fillId="5" borderId="49" xfId="0" applyNumberFormat="1" applyFont="1" applyFill="1" applyBorder="1" applyAlignment="1">
      <alignment horizontal="center" vertical="center"/>
    </xf>
    <xf numFmtId="164" fontId="6" fillId="5" borderId="49" xfId="0" applyNumberFormat="1" applyFont="1" applyFill="1" applyBorder="1"/>
    <xf numFmtId="0" fontId="9" fillId="0" borderId="49" xfId="0" applyFont="1" applyBorder="1" applyAlignment="1">
      <alignment horizontal="center" vertical="center" wrapText="1"/>
    </xf>
    <xf numFmtId="164" fontId="2" fillId="0" borderId="49" xfId="0" applyNumberFormat="1" applyFont="1" applyBorder="1"/>
    <xf numFmtId="164" fontId="2" fillId="3" borderId="49" xfId="0" applyNumberFormat="1" applyFont="1" applyFill="1" applyBorder="1" applyAlignment="1">
      <alignment horizontal="center" vertical="center"/>
    </xf>
    <xf numFmtId="0" fontId="4" fillId="13" borderId="48" xfId="0" applyFont="1" applyFill="1" applyBorder="1"/>
    <xf numFmtId="0" fontId="2" fillId="0" borderId="49" xfId="0" applyFont="1" applyBorder="1" applyAlignment="1">
      <alignment horizontal="center" vertical="center"/>
    </xf>
    <xf numFmtId="8" fontId="0" fillId="17" borderId="1" xfId="0" applyNumberFormat="1" applyFill="1" applyBorder="1"/>
    <xf numFmtId="0" fontId="25" fillId="18" borderId="1" xfId="0" applyFont="1" applyFill="1" applyBorder="1" applyAlignment="1">
      <alignment horizontal="center"/>
    </xf>
    <xf numFmtId="0" fontId="25" fillId="18" borderId="1" xfId="0" applyFont="1" applyFill="1" applyBorder="1" applyAlignment="1">
      <alignment horizontal="center" vertical="center" wrapText="1"/>
    </xf>
    <xf numFmtId="166" fontId="0" fillId="0" borderId="2" xfId="1" applyNumberFormat="1" applyFont="1" applyBorder="1"/>
    <xf numFmtId="0" fontId="26" fillId="18" borderId="59" xfId="0" applyFont="1" applyFill="1" applyBorder="1" applyAlignment="1">
      <alignment horizontal="center" vertical="center" wrapText="1"/>
    </xf>
    <xf numFmtId="0" fontId="26" fillId="18" borderId="1" xfId="0" applyFont="1" applyFill="1" applyBorder="1" applyAlignment="1">
      <alignment horizontal="center" vertical="center" wrapText="1"/>
    </xf>
    <xf numFmtId="44" fontId="0" fillId="7" borderId="1" xfId="0" applyNumberFormat="1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2" fillId="0" borderId="0" xfId="0" applyFont="1"/>
    <xf numFmtId="166" fontId="0" fillId="19" borderId="25" xfId="1" applyNumberFormat="1" applyFont="1" applyFill="1" applyBorder="1"/>
    <xf numFmtId="166" fontId="0" fillId="19" borderId="25" xfId="0" applyNumberFormat="1" applyFill="1" applyBorder="1"/>
    <xf numFmtId="166" fontId="0" fillId="19" borderId="22" xfId="1" applyNumberFormat="1" applyFont="1" applyFill="1" applyBorder="1"/>
    <xf numFmtId="10" fontId="14" fillId="0" borderId="24" xfId="0" applyNumberFormat="1" applyFont="1" applyBorder="1"/>
    <xf numFmtId="170" fontId="14" fillId="2" borderId="24" xfId="0" applyNumberFormat="1" applyFont="1" applyFill="1" applyBorder="1"/>
    <xf numFmtId="44" fontId="0" fillId="2" borderId="1" xfId="0" applyNumberFormat="1" applyFill="1" applyBorder="1"/>
    <xf numFmtId="0" fontId="0" fillId="0" borderId="0" xfId="0" applyFill="1" applyBorder="1" applyAlignment="1">
      <alignment horizontal="left"/>
    </xf>
    <xf numFmtId="0" fontId="2" fillId="0" borderId="0" xfId="0" applyFont="1" applyAlignment="1">
      <alignment horizontal="center"/>
    </xf>
    <xf numFmtId="0" fontId="9" fillId="0" borderId="53" xfId="0" applyFont="1" applyBorder="1" applyAlignment="1">
      <alignment horizontal="center" vertical="center" textRotation="90"/>
    </xf>
    <xf numFmtId="0" fontId="6" fillId="0" borderId="49" xfId="0" applyFont="1" applyBorder="1"/>
    <xf numFmtId="0" fontId="0" fillId="13" borderId="49" xfId="0" applyFill="1" applyBorder="1" applyAlignment="1">
      <alignment horizontal="center"/>
    </xf>
    <xf numFmtId="0" fontId="0" fillId="0" borderId="49" xfId="0" applyBorder="1" applyAlignment="1">
      <alignment horizontal="center" wrapText="1"/>
    </xf>
    <xf numFmtId="0" fontId="0" fillId="0" borderId="52" xfId="0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51" xfId="0" applyBorder="1" applyAlignment="1">
      <alignment horizontal="center" wrapText="1"/>
    </xf>
    <xf numFmtId="0" fontId="6" fillId="0" borderId="50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51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48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9" fillId="5" borderId="0" xfId="0" applyFont="1" applyFill="1" applyAlignment="1"/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24" fillId="9" borderId="0" xfId="0" applyFont="1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Opłaty</a:t>
            </a:r>
            <a:r>
              <a:rPr lang="pl-PL" baseline="0"/>
              <a:t> </a:t>
            </a:r>
            <a:r>
              <a:rPr lang="pl-PL"/>
              <a:t>za marzec 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'budźet domowy'!$F$3</c:f>
              <c:strCache>
                <c:ptCount val="1"/>
                <c:pt idx="0">
                  <c:v>Kwota</c:v>
                </c:pt>
              </c:strCache>
            </c:strRef>
          </c:tx>
          <c:val>
            <c:numRef>
              <c:f>'budźet domowy'!$F$4:$F$16</c:f>
              <c:numCache>
                <c:formatCode>#,##0.0\ [$PLN]</c:formatCode>
                <c:ptCount val="13"/>
                <c:pt idx="0">
                  <c:v>123.7</c:v>
                </c:pt>
                <c:pt idx="1">
                  <c:v>126</c:v>
                </c:pt>
                <c:pt idx="2">
                  <c:v>67.8</c:v>
                </c:pt>
                <c:pt idx="3">
                  <c:v>325.74</c:v>
                </c:pt>
                <c:pt idx="4">
                  <c:v>94</c:v>
                </c:pt>
                <c:pt idx="5">
                  <c:v>380.2</c:v>
                </c:pt>
                <c:pt idx="6">
                  <c:v>451.3</c:v>
                </c:pt>
                <c:pt idx="7">
                  <c:v>212.8</c:v>
                </c:pt>
                <c:pt idx="8">
                  <c:v>161</c:v>
                </c:pt>
                <c:pt idx="9">
                  <c:v>280</c:v>
                </c:pt>
                <c:pt idx="10">
                  <c:v>154</c:v>
                </c:pt>
                <c:pt idx="11">
                  <c:v>34</c:v>
                </c:pt>
                <c:pt idx="12">
                  <c:v>146.9</c:v>
                </c:pt>
              </c:numCache>
            </c:numRef>
          </c:val>
        </c:ser>
        <c:axId val="71715456"/>
        <c:axId val="71737728"/>
      </c:barChart>
      <c:catAx>
        <c:axId val="71715456"/>
        <c:scaling>
          <c:orientation val="minMax"/>
        </c:scaling>
        <c:axPos val="b"/>
        <c:tickLblPos val="nextTo"/>
        <c:crossAx val="71737728"/>
        <c:crosses val="autoZero"/>
        <c:auto val="1"/>
        <c:lblAlgn val="ctr"/>
        <c:lblOffset val="100"/>
      </c:catAx>
      <c:valAx>
        <c:axId val="71737728"/>
        <c:scaling>
          <c:orientation val="minMax"/>
        </c:scaling>
        <c:axPos val="l"/>
        <c:majorGridlines/>
        <c:numFmt formatCode="#,##0.0\ [$PLN]" sourceLinked="1"/>
        <c:tickLblPos val="nextTo"/>
        <c:crossAx val="7171545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zamówienie!$F$6</c:f>
              <c:strCache>
                <c:ptCount val="1"/>
                <c:pt idx="0">
                  <c:v>ilość szt.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cat>
            <c:strRef>
              <c:f>zamówienie!$D$7:$D$11</c:f>
              <c:strCache>
                <c:ptCount val="5"/>
                <c:pt idx="0">
                  <c:v>papier do drukarek</c:v>
                </c:pt>
                <c:pt idx="1">
                  <c:v>toner do ksero</c:v>
                </c:pt>
                <c:pt idx="2">
                  <c:v>ołówek</c:v>
                </c:pt>
                <c:pt idx="3">
                  <c:v>tusz do drukarek</c:v>
                </c:pt>
                <c:pt idx="4">
                  <c:v>korektor</c:v>
                </c:pt>
              </c:strCache>
            </c:strRef>
          </c:cat>
          <c:val>
            <c:numRef>
              <c:f>zamówienie!$F$7:$F$11</c:f>
              <c:numCache>
                <c:formatCode>General</c:formatCode>
                <c:ptCount val="5"/>
                <c:pt idx="0">
                  <c:v>5</c:v>
                </c:pt>
                <c:pt idx="1">
                  <c:v>3</c:v>
                </c:pt>
                <c:pt idx="2">
                  <c:v>50</c:v>
                </c:pt>
                <c:pt idx="3">
                  <c:v>7</c:v>
                </c:pt>
                <c:pt idx="4">
                  <c:v>10</c:v>
                </c:pt>
              </c:numCache>
            </c:numRef>
          </c:val>
        </c:ser>
        <c:axId val="80761600"/>
        <c:axId val="80763136"/>
      </c:barChart>
      <c:catAx>
        <c:axId val="80761600"/>
        <c:scaling>
          <c:orientation val="minMax"/>
        </c:scaling>
        <c:axPos val="l"/>
        <c:tickLblPos val="nextTo"/>
        <c:spPr>
          <a:ln w="28575" cmpd="sng"/>
        </c:spPr>
        <c:crossAx val="80763136"/>
        <c:crosses val="autoZero"/>
        <c:auto val="1"/>
        <c:lblAlgn val="ctr"/>
        <c:lblOffset val="100"/>
      </c:catAx>
      <c:valAx>
        <c:axId val="80763136"/>
        <c:scaling>
          <c:orientation val="minMax"/>
        </c:scaling>
        <c:axPos val="b"/>
        <c:majorGridlines/>
        <c:numFmt formatCode="General" sourceLinked="1"/>
        <c:tickLblPos val="nextTo"/>
        <c:crossAx val="80761600"/>
        <c:crosses val="autoZero"/>
        <c:crossBetween val="between"/>
        <c:majorUnit val="20"/>
      </c:valAx>
    </c:plotArea>
    <c:legend>
      <c:legendPos val="r"/>
      <c:layout/>
    </c:legend>
    <c:plotVisOnly val="1"/>
  </c:chart>
  <c:spPr>
    <a:solidFill>
      <a:schemeClr val="bg2">
        <a:lumMod val="9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'plan wycieczki'!$E$10</c:f>
              <c:strCache>
                <c:ptCount val="1"/>
                <c:pt idx="0">
                  <c:v>Łączna trasa</c:v>
                </c:pt>
              </c:strCache>
            </c:strRef>
          </c:tx>
          <c:val>
            <c:numRef>
              <c:f>'plan wycieczki'!$E$11:$E$22</c:f>
              <c:numCache>
                <c:formatCode>General</c:formatCode>
                <c:ptCount val="12"/>
                <c:pt idx="0">
                  <c:v>20</c:v>
                </c:pt>
                <c:pt idx="1">
                  <c:v>45</c:v>
                </c:pt>
                <c:pt idx="2">
                  <c:v>75</c:v>
                </c:pt>
                <c:pt idx="3">
                  <c:v>110</c:v>
                </c:pt>
                <c:pt idx="4">
                  <c:v>150</c:v>
                </c:pt>
                <c:pt idx="5">
                  <c:v>195</c:v>
                </c:pt>
                <c:pt idx="6">
                  <c:v>245</c:v>
                </c:pt>
                <c:pt idx="7">
                  <c:v>300</c:v>
                </c:pt>
                <c:pt idx="8">
                  <c:v>360</c:v>
                </c:pt>
                <c:pt idx="9">
                  <c:v>425</c:v>
                </c:pt>
                <c:pt idx="10">
                  <c:v>495</c:v>
                </c:pt>
                <c:pt idx="11">
                  <c:v>570</c:v>
                </c:pt>
              </c:numCache>
            </c:numRef>
          </c:val>
        </c:ser>
        <c:marker val="1"/>
        <c:axId val="80914688"/>
        <c:axId val="80920576"/>
      </c:lineChart>
      <c:catAx>
        <c:axId val="80914688"/>
        <c:scaling>
          <c:orientation val="minMax"/>
        </c:scaling>
        <c:axPos val="b"/>
        <c:tickLblPos val="nextTo"/>
        <c:crossAx val="80920576"/>
        <c:crosses val="autoZero"/>
        <c:auto val="1"/>
        <c:lblAlgn val="ctr"/>
        <c:lblOffset val="100"/>
      </c:catAx>
      <c:valAx>
        <c:axId val="80920576"/>
        <c:scaling>
          <c:orientation val="minMax"/>
        </c:scaling>
        <c:axPos val="l"/>
        <c:majorGridlines/>
        <c:numFmt formatCode="General" sourceLinked="1"/>
        <c:tickLblPos val="nextTo"/>
        <c:crossAx val="809146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4</xdr:row>
      <xdr:rowOff>104775</xdr:rowOff>
    </xdr:from>
    <xdr:to>
      <xdr:col>13</xdr:col>
      <xdr:colOff>171450</xdr:colOff>
      <xdr:row>19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19</xdr:row>
      <xdr:rowOff>57150</xdr:rowOff>
    </xdr:from>
    <xdr:to>
      <xdr:col>14</xdr:col>
      <xdr:colOff>600075</xdr:colOff>
      <xdr:row>37</xdr:row>
      <xdr:rowOff>133350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27</xdr:row>
      <xdr:rowOff>142875</xdr:rowOff>
    </xdr:from>
    <xdr:to>
      <xdr:col>5</xdr:col>
      <xdr:colOff>1819275</xdr:colOff>
      <xdr:row>44</xdr:row>
      <xdr:rowOff>133350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topLeftCell="B4" workbookViewId="0">
      <selection activeCell="J11" sqref="J11"/>
    </sheetView>
  </sheetViews>
  <sheetFormatPr defaultRowHeight="12.75"/>
  <cols>
    <col min="1" max="1" width="9.140625" hidden="1" customWidth="1"/>
    <col min="2" max="2" width="17.7109375" customWidth="1"/>
    <col min="3" max="3" width="17.85546875" customWidth="1"/>
    <col min="4" max="4" width="13.85546875" customWidth="1"/>
    <col min="5" max="5" width="18.140625" customWidth="1"/>
    <col min="6" max="6" width="14.85546875" customWidth="1"/>
    <col min="7" max="7" width="14.140625" customWidth="1"/>
    <col min="8" max="8" width="15" customWidth="1"/>
  </cols>
  <sheetData>
    <row r="1" spans="2:8">
      <c r="B1" s="139" t="s">
        <v>12</v>
      </c>
      <c r="C1" s="139"/>
      <c r="D1" s="139"/>
    </row>
    <row r="2" spans="2:8">
      <c r="B2" s="5" t="s">
        <v>13</v>
      </c>
      <c r="C2" s="5"/>
      <c r="D2" s="5"/>
    </row>
    <row r="3" spans="2:8">
      <c r="B3" s="5" t="s">
        <v>14</v>
      </c>
      <c r="C3" s="4"/>
      <c r="D3" s="4"/>
    </row>
    <row r="5" spans="2:8">
      <c r="B5" s="7">
        <v>2004</v>
      </c>
      <c r="C5" s="7" t="s">
        <v>0</v>
      </c>
      <c r="D5" s="7" t="s">
        <v>1</v>
      </c>
      <c r="E5" s="7" t="s">
        <v>2</v>
      </c>
      <c r="F5" s="7" t="s">
        <v>3</v>
      </c>
      <c r="G5" s="7" t="s">
        <v>4</v>
      </c>
      <c r="H5" s="7" t="s">
        <v>5</v>
      </c>
    </row>
    <row r="6" spans="2:8">
      <c r="B6" s="2" t="s">
        <v>6</v>
      </c>
      <c r="C6" s="1">
        <v>12</v>
      </c>
      <c r="D6" s="124">
        <f>$C$13*C6</f>
        <v>240</v>
      </c>
      <c r="E6" s="124">
        <f>20%*C6</f>
        <v>2.4000000000000004</v>
      </c>
      <c r="F6" s="124">
        <f>D6-E6</f>
        <v>237.6</v>
      </c>
      <c r="G6" s="124">
        <f>$C$15*F6</f>
        <v>47.52</v>
      </c>
      <c r="H6" s="124">
        <f>D6-G6</f>
        <v>192.48</v>
      </c>
    </row>
    <row r="7" spans="2:8">
      <c r="B7" s="2" t="s">
        <v>7</v>
      </c>
      <c r="C7" s="1">
        <v>456</v>
      </c>
      <c r="D7" s="124">
        <f t="shared" ref="D7:D10" si="0">$C$13*C7</f>
        <v>9120</v>
      </c>
      <c r="E7" s="124">
        <f t="shared" ref="E7:E10" si="1">20%*C7</f>
        <v>91.2</v>
      </c>
      <c r="F7" s="124">
        <f t="shared" ref="F7:F10" si="2">D7-E7</f>
        <v>9028.7999999999993</v>
      </c>
      <c r="G7" s="124">
        <f t="shared" ref="G7:G10" si="3">$C$15*F7</f>
        <v>1805.76</v>
      </c>
      <c r="H7" s="124">
        <f t="shared" ref="H7:H10" si="4">D7-G7</f>
        <v>7314.24</v>
      </c>
    </row>
    <row r="8" spans="2:8">
      <c r="B8" s="2" t="s">
        <v>8</v>
      </c>
      <c r="C8" s="1">
        <v>34</v>
      </c>
      <c r="D8" s="124">
        <f t="shared" si="0"/>
        <v>680</v>
      </c>
      <c r="E8" s="124">
        <f t="shared" si="1"/>
        <v>6.8000000000000007</v>
      </c>
      <c r="F8" s="124">
        <f t="shared" si="2"/>
        <v>673.2</v>
      </c>
      <c r="G8" s="124">
        <f t="shared" si="3"/>
        <v>134.64000000000001</v>
      </c>
      <c r="H8" s="124">
        <f t="shared" si="4"/>
        <v>545.36</v>
      </c>
    </row>
    <row r="9" spans="2:8">
      <c r="B9" s="2" t="s">
        <v>9</v>
      </c>
      <c r="C9" s="1">
        <v>56</v>
      </c>
      <c r="D9" s="124">
        <f t="shared" si="0"/>
        <v>1120</v>
      </c>
      <c r="E9" s="124">
        <f t="shared" si="1"/>
        <v>11.200000000000001</v>
      </c>
      <c r="F9" s="124">
        <f t="shared" si="2"/>
        <v>1108.8</v>
      </c>
      <c r="G9" s="124">
        <f t="shared" si="3"/>
        <v>221.76</v>
      </c>
      <c r="H9" s="124">
        <f t="shared" si="4"/>
        <v>898.24</v>
      </c>
    </row>
    <row r="10" spans="2:8">
      <c r="B10" s="2" t="s">
        <v>10</v>
      </c>
      <c r="C10" s="1">
        <v>11</v>
      </c>
      <c r="D10" s="124">
        <f t="shared" si="0"/>
        <v>220</v>
      </c>
      <c r="E10" s="124">
        <f t="shared" si="1"/>
        <v>2.2000000000000002</v>
      </c>
      <c r="F10" s="124">
        <f t="shared" si="2"/>
        <v>217.8</v>
      </c>
      <c r="G10" s="124">
        <f t="shared" si="3"/>
        <v>43.56</v>
      </c>
      <c r="H10" s="124">
        <f t="shared" si="4"/>
        <v>176.44</v>
      </c>
    </row>
    <row r="13" spans="2:8">
      <c r="B13" s="1" t="s">
        <v>11</v>
      </c>
      <c r="C13" s="3">
        <v>20</v>
      </c>
    </row>
    <row r="14" spans="2:8">
      <c r="B14" s="1" t="s">
        <v>2</v>
      </c>
      <c r="C14" s="6">
        <v>0.2</v>
      </c>
    </row>
    <row r="15" spans="2:8">
      <c r="B15" s="1" t="s">
        <v>4</v>
      </c>
      <c r="C15" s="6">
        <v>0.2</v>
      </c>
    </row>
    <row r="20" spans="5:5">
      <c r="E20" s="8"/>
    </row>
  </sheetData>
  <mergeCells count="1">
    <mergeCell ref="B1:D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22"/>
  <sheetViews>
    <sheetView topLeftCell="A7" workbookViewId="0">
      <selection activeCell="H40" sqref="H40:H44"/>
    </sheetView>
  </sheetViews>
  <sheetFormatPr defaultRowHeight="12.75"/>
  <cols>
    <col min="6" max="6" width="13.42578125" customWidth="1"/>
    <col min="7" max="7" width="12.85546875" customWidth="1"/>
    <col min="8" max="8" width="11.42578125" customWidth="1"/>
    <col min="9" max="9" width="11.85546875" customWidth="1"/>
    <col min="10" max="10" width="12.85546875" customWidth="1"/>
  </cols>
  <sheetData>
    <row r="1" spans="1:10">
      <c r="A1" t="s">
        <v>190</v>
      </c>
    </row>
    <row r="3" spans="1:10">
      <c r="C3" s="78"/>
    </row>
    <row r="5" spans="1:10">
      <c r="D5" s="162" t="s">
        <v>191</v>
      </c>
      <c r="E5" s="162"/>
      <c r="F5" s="86">
        <v>7.0000000000000001E-3</v>
      </c>
    </row>
    <row r="6" spans="1:10" ht="13.5" thickBot="1">
      <c r="D6" s="87"/>
      <c r="E6" s="87"/>
      <c r="F6" s="88"/>
    </row>
    <row r="7" spans="1:10" ht="13.5" thickTop="1">
      <c r="D7" s="163" t="s">
        <v>192</v>
      </c>
      <c r="E7" s="89"/>
      <c r="F7" s="90" t="s">
        <v>193</v>
      </c>
      <c r="G7" s="91" t="s">
        <v>194</v>
      </c>
      <c r="H7" s="91" t="s">
        <v>195</v>
      </c>
      <c r="I7" s="91" t="s">
        <v>196</v>
      </c>
      <c r="J7" s="166" t="s">
        <v>197</v>
      </c>
    </row>
    <row r="8" spans="1:10" ht="25.5">
      <c r="D8" s="164"/>
      <c r="E8" s="92" t="s">
        <v>198</v>
      </c>
      <c r="F8" s="93">
        <v>4.75</v>
      </c>
      <c r="G8" s="94"/>
      <c r="H8" s="94"/>
      <c r="I8" s="94"/>
      <c r="J8" s="167"/>
    </row>
    <row r="9" spans="1:10" ht="25.5">
      <c r="D9" s="165"/>
      <c r="E9" s="95" t="s">
        <v>199</v>
      </c>
      <c r="F9" s="96"/>
      <c r="G9" s="97"/>
      <c r="H9" s="97"/>
      <c r="I9" s="97"/>
      <c r="J9" s="98"/>
    </row>
    <row r="10" spans="1:10">
      <c r="D10" s="99" t="s">
        <v>149</v>
      </c>
      <c r="E10" s="1">
        <v>130</v>
      </c>
      <c r="F10" s="138">
        <f>$F$8*E10</f>
        <v>617.5</v>
      </c>
      <c r="G10" s="138">
        <f>F10+$F$5*F10</f>
        <v>621.82249999999999</v>
      </c>
      <c r="H10" s="138">
        <f t="shared" ref="H10:J10" si="0">G10+$F$5*G10</f>
        <v>626.17525750000004</v>
      </c>
      <c r="I10" s="138">
        <f t="shared" si="0"/>
        <v>630.55848430250001</v>
      </c>
      <c r="J10" s="138">
        <f t="shared" si="0"/>
        <v>634.97239369261752</v>
      </c>
    </row>
    <row r="11" spans="1:10">
      <c r="D11" s="99" t="s">
        <v>200</v>
      </c>
      <c r="E11" s="1">
        <v>345</v>
      </c>
      <c r="F11" s="138">
        <f t="shared" ref="F11:F14" si="1">$F$8*E11</f>
        <v>1638.75</v>
      </c>
      <c r="G11" s="138">
        <f t="shared" ref="G11:J14" si="2">F11+$F$5*F11</f>
        <v>1650.2212500000001</v>
      </c>
      <c r="H11" s="138">
        <f t="shared" si="2"/>
        <v>1661.77279875</v>
      </c>
      <c r="I11" s="138">
        <f t="shared" si="2"/>
        <v>1673.40520834125</v>
      </c>
      <c r="J11" s="138">
        <f t="shared" si="2"/>
        <v>1685.1190447996387</v>
      </c>
    </row>
    <row r="12" spans="1:10">
      <c r="D12" s="99" t="s">
        <v>201</v>
      </c>
      <c r="E12" s="1">
        <v>20</v>
      </c>
      <c r="F12" s="138">
        <f t="shared" si="1"/>
        <v>95</v>
      </c>
      <c r="G12" s="138">
        <f t="shared" si="2"/>
        <v>95.665000000000006</v>
      </c>
      <c r="H12" s="138">
        <f t="shared" si="2"/>
        <v>96.334655000000012</v>
      </c>
      <c r="I12" s="138">
        <f t="shared" si="2"/>
        <v>97.008997585000017</v>
      </c>
      <c r="J12" s="138">
        <f t="shared" si="2"/>
        <v>97.688060568095011</v>
      </c>
    </row>
    <row r="13" spans="1:10">
      <c r="D13" s="99" t="s">
        <v>202</v>
      </c>
      <c r="E13" s="1">
        <v>50</v>
      </c>
      <c r="F13" s="138">
        <f t="shared" si="1"/>
        <v>237.5</v>
      </c>
      <c r="G13" s="138">
        <f t="shared" si="2"/>
        <v>239.16249999999999</v>
      </c>
      <c r="H13" s="138">
        <f t="shared" si="2"/>
        <v>240.83663749999999</v>
      </c>
      <c r="I13" s="138">
        <f t="shared" si="2"/>
        <v>242.52249396249999</v>
      </c>
      <c r="J13" s="138">
        <f t="shared" si="2"/>
        <v>244.2201514202375</v>
      </c>
    </row>
    <row r="14" spans="1:10">
      <c r="D14" s="99" t="s">
        <v>203</v>
      </c>
      <c r="E14" s="1">
        <v>500</v>
      </c>
      <c r="F14" s="138">
        <f t="shared" si="1"/>
        <v>2375</v>
      </c>
      <c r="G14" s="138">
        <f t="shared" si="2"/>
        <v>2391.625</v>
      </c>
      <c r="H14" s="138">
        <f t="shared" si="2"/>
        <v>2408.3663750000001</v>
      </c>
      <c r="I14" s="138">
        <f t="shared" si="2"/>
        <v>2425.2249396249999</v>
      </c>
      <c r="J14" s="138">
        <f t="shared" si="2"/>
        <v>2442.2015142023747</v>
      </c>
    </row>
    <row r="15" spans="1:10" ht="13.5" thickBot="1">
      <c r="D15" s="100" t="s">
        <v>204</v>
      </c>
      <c r="E15" s="101">
        <f>SUM(E10:E14)</f>
        <v>1045</v>
      </c>
      <c r="F15" s="101">
        <f t="shared" ref="F15:J15" si="3">SUM(F10:F14)</f>
        <v>4963.75</v>
      </c>
      <c r="G15" s="101">
        <f t="shared" si="3"/>
        <v>4998.4962500000001</v>
      </c>
      <c r="H15" s="101">
        <f t="shared" si="3"/>
        <v>5033.48572375</v>
      </c>
      <c r="I15" s="101">
        <f t="shared" si="3"/>
        <v>5068.7201238162506</v>
      </c>
      <c r="J15" s="101">
        <f t="shared" si="3"/>
        <v>5104.2011646829633</v>
      </c>
    </row>
    <row r="16" spans="1:10" ht="13.5" thickTop="1"/>
    <row r="18" spans="3:3">
      <c r="C18" t="s">
        <v>205</v>
      </c>
    </row>
    <row r="20" spans="3:3">
      <c r="C20" t="s">
        <v>206</v>
      </c>
    </row>
    <row r="21" spans="3:3">
      <c r="C21" t="s">
        <v>207</v>
      </c>
    </row>
    <row r="22" spans="3:3">
      <c r="C22" t="s">
        <v>208</v>
      </c>
    </row>
  </sheetData>
  <mergeCells count="3">
    <mergeCell ref="D5:E5"/>
    <mergeCell ref="D7:D9"/>
    <mergeCell ref="J7:J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K34"/>
  <sheetViews>
    <sheetView workbookViewId="0">
      <selection activeCell="D34" sqref="D34"/>
    </sheetView>
  </sheetViews>
  <sheetFormatPr defaultRowHeight="12.75"/>
  <cols>
    <col min="3" max="3" width="17.42578125" customWidth="1"/>
    <col min="4" max="4" width="14" customWidth="1"/>
    <col min="5" max="5" width="13.42578125" customWidth="1"/>
    <col min="6" max="6" width="12" customWidth="1"/>
    <col min="7" max="7" width="16.28515625" customWidth="1"/>
    <col min="8" max="8" width="18.5703125" customWidth="1"/>
    <col min="9" max="9" width="14.28515625" customWidth="1"/>
    <col min="10" max="10" width="10.85546875" customWidth="1"/>
  </cols>
  <sheetData>
    <row r="1" spans="2:8">
      <c r="C1" s="140" t="s">
        <v>213</v>
      </c>
      <c r="D1" s="140"/>
      <c r="E1" s="140"/>
      <c r="F1" s="140"/>
    </row>
    <row r="2" spans="2:8" ht="13.5" thickBot="1"/>
    <row r="3" spans="2:8" ht="13.5" thickBot="1">
      <c r="B3" s="111"/>
      <c r="C3" s="114" t="s">
        <v>15</v>
      </c>
      <c r="D3" s="114" t="s">
        <v>16</v>
      </c>
      <c r="E3" s="114" t="s">
        <v>17</v>
      </c>
      <c r="F3" s="114" t="s">
        <v>16</v>
      </c>
      <c r="G3" s="110">
        <f>SUMIF(F4:F19,"&lt;100")</f>
        <v>195.8</v>
      </c>
      <c r="H3" s="110">
        <f>COUNTIF(F4:F19,"&lt;100")</f>
        <v>3</v>
      </c>
    </row>
    <row r="4" spans="2:8" ht="13.5" customHeight="1" thickBot="1">
      <c r="B4" s="141" t="s">
        <v>8</v>
      </c>
      <c r="C4" s="112" t="s">
        <v>18</v>
      </c>
      <c r="D4" s="112"/>
      <c r="E4" s="112" t="s">
        <v>19</v>
      </c>
      <c r="F4" s="113">
        <v>123.7</v>
      </c>
    </row>
    <row r="5" spans="2:8" ht="13.5" thickBot="1">
      <c r="B5" s="142"/>
      <c r="C5" s="103" t="s">
        <v>20</v>
      </c>
      <c r="D5" s="105">
        <v>1552.2</v>
      </c>
      <c r="E5" s="103" t="s">
        <v>21</v>
      </c>
      <c r="F5" s="104">
        <v>126</v>
      </c>
    </row>
    <row r="6" spans="2:8" ht="13.5" thickBot="1">
      <c r="B6" s="142"/>
      <c r="C6" s="103" t="s">
        <v>22</v>
      </c>
      <c r="D6" s="105">
        <v>2000</v>
      </c>
      <c r="E6" s="103" t="s">
        <v>23</v>
      </c>
      <c r="F6" s="104">
        <v>67.8</v>
      </c>
    </row>
    <row r="7" spans="2:8" ht="13.5" thickBot="1">
      <c r="B7" s="142"/>
      <c r="C7" s="103" t="s">
        <v>24</v>
      </c>
      <c r="D7" s="105">
        <v>890</v>
      </c>
      <c r="E7" s="103" t="s">
        <v>25</v>
      </c>
      <c r="F7" s="104">
        <v>325.74</v>
      </c>
    </row>
    <row r="8" spans="2:8" ht="13.5" thickBot="1">
      <c r="B8" s="142"/>
      <c r="C8" s="103" t="s">
        <v>212</v>
      </c>
      <c r="D8" s="106">
        <v>2345</v>
      </c>
      <c r="E8" s="103" t="s">
        <v>26</v>
      </c>
      <c r="F8" s="104">
        <v>94</v>
      </c>
    </row>
    <row r="9" spans="2:8" ht="13.5" thickBot="1">
      <c r="B9" s="142"/>
      <c r="C9" s="148"/>
      <c r="D9" s="149"/>
      <c r="E9" s="103" t="s">
        <v>27</v>
      </c>
      <c r="F9" s="104">
        <v>380.2</v>
      </c>
    </row>
    <row r="10" spans="2:8" ht="13.5" thickBot="1">
      <c r="B10" s="142"/>
      <c r="C10" s="150"/>
      <c r="D10" s="151"/>
      <c r="E10" s="103" t="s">
        <v>28</v>
      </c>
      <c r="F10" s="104">
        <v>451.3</v>
      </c>
    </row>
    <row r="11" spans="2:8" ht="13.5" thickBot="1">
      <c r="B11" s="142"/>
      <c r="C11" s="150"/>
      <c r="D11" s="151"/>
      <c r="E11" s="103" t="s">
        <v>29</v>
      </c>
      <c r="F11" s="104">
        <v>212.8</v>
      </c>
    </row>
    <row r="12" spans="2:8" ht="13.5" thickBot="1">
      <c r="B12" s="142"/>
      <c r="C12" s="150"/>
      <c r="D12" s="151"/>
      <c r="E12" s="103" t="s">
        <v>30</v>
      </c>
      <c r="F12" s="104">
        <v>161</v>
      </c>
    </row>
    <row r="13" spans="2:8" ht="13.5" thickBot="1">
      <c r="B13" s="142"/>
      <c r="C13" s="150"/>
      <c r="D13" s="151"/>
      <c r="E13" s="103" t="s">
        <v>31</v>
      </c>
      <c r="F13" s="104">
        <v>280</v>
      </c>
    </row>
    <row r="14" spans="2:8" ht="13.5" thickBot="1">
      <c r="B14" s="142"/>
      <c r="C14" s="150"/>
      <c r="D14" s="151"/>
      <c r="E14" s="103" t="s">
        <v>32</v>
      </c>
      <c r="F14" s="104">
        <v>154</v>
      </c>
    </row>
    <row r="15" spans="2:8" ht="13.5" thickBot="1">
      <c r="B15" s="142"/>
      <c r="C15" s="150"/>
      <c r="D15" s="151"/>
      <c r="E15" s="103" t="s">
        <v>33</v>
      </c>
      <c r="F15" s="104">
        <v>34</v>
      </c>
    </row>
    <row r="16" spans="2:8" ht="13.5" thickBot="1">
      <c r="B16" s="142"/>
      <c r="C16" s="150"/>
      <c r="D16" s="151"/>
      <c r="E16" s="103" t="s">
        <v>34</v>
      </c>
      <c r="F16" s="104">
        <v>146.9</v>
      </c>
    </row>
    <row r="17" spans="2:11" ht="26.25" thickBot="1">
      <c r="B17" s="142"/>
      <c r="C17" s="150"/>
      <c r="D17" s="151"/>
      <c r="E17" s="107" t="s">
        <v>35</v>
      </c>
      <c r="F17" s="104">
        <v>198.3</v>
      </c>
    </row>
    <row r="18" spans="2:11" ht="13.5" thickBot="1">
      <c r="B18" s="142"/>
      <c r="C18" s="150"/>
      <c r="D18" s="151"/>
      <c r="E18" s="103" t="s">
        <v>36</v>
      </c>
      <c r="F18" s="104">
        <v>132.34</v>
      </c>
    </row>
    <row r="19" spans="2:11" ht="13.5" thickBot="1">
      <c r="B19" s="142"/>
      <c r="C19" s="152"/>
      <c r="D19" s="153"/>
      <c r="E19" s="103" t="s">
        <v>37</v>
      </c>
      <c r="F19" s="104">
        <v>154.6</v>
      </c>
    </row>
    <row r="20" spans="2:11" ht="26.25" thickBot="1">
      <c r="B20" s="143"/>
      <c r="C20" s="102" t="s">
        <v>1</v>
      </c>
      <c r="D20" s="121">
        <f>SUM(D4:D19)</f>
        <v>6787.2</v>
      </c>
      <c r="E20" s="119" t="s">
        <v>38</v>
      </c>
      <c r="F20" s="121">
        <f>SUM(F4:F19)</f>
        <v>3042.6800000000003</v>
      </c>
      <c r="G20" s="123" t="str">
        <f>IF((D20-F20)&gt;0, "budżet dodatni","budźet ujemny")</f>
        <v>budżet dodatni</v>
      </c>
    </row>
    <row r="21" spans="2:11" ht="15" customHeight="1" thickBot="1">
      <c r="B21" s="143"/>
      <c r="C21" s="102" t="s">
        <v>39</v>
      </c>
      <c r="D21" s="120">
        <f>D20-F20</f>
        <v>3744.5199999999995</v>
      </c>
      <c r="E21" s="108"/>
      <c r="F21" s="109"/>
      <c r="G21" s="122"/>
    </row>
    <row r="22" spans="2:11" ht="33.75" customHeight="1" thickBot="1">
      <c r="B22" s="143"/>
      <c r="C22" s="119" t="s">
        <v>40</v>
      </c>
      <c r="D22" s="144"/>
      <c r="E22" s="144"/>
      <c r="F22" s="116">
        <f>MIN(F5:F19)</f>
        <v>34</v>
      </c>
      <c r="G22" s="146"/>
      <c r="H22" s="9"/>
      <c r="I22" s="9"/>
      <c r="K22" s="9"/>
    </row>
    <row r="23" spans="2:11" ht="26.25" thickBot="1">
      <c r="B23" s="143"/>
      <c r="C23" s="119" t="s">
        <v>41</v>
      </c>
      <c r="D23" s="144"/>
      <c r="E23" s="144"/>
      <c r="F23" s="117">
        <f>MAX(F5:F19)</f>
        <v>451.3</v>
      </c>
      <c r="G23" s="147"/>
    </row>
    <row r="24" spans="2:11" ht="13.5" thickBot="1">
      <c r="B24" s="143"/>
      <c r="C24" s="102" t="s">
        <v>42</v>
      </c>
      <c r="D24" s="144"/>
      <c r="E24" s="144"/>
      <c r="F24" s="118">
        <f>SUM(F10:F13,F16,F19)</f>
        <v>1406.6</v>
      </c>
      <c r="G24" s="147"/>
    </row>
    <row r="25" spans="2:11" ht="13.5" thickBot="1">
      <c r="B25" s="143"/>
      <c r="C25" s="115" t="s">
        <v>43</v>
      </c>
      <c r="D25" s="145"/>
      <c r="E25" s="145"/>
      <c r="F25" s="118">
        <f>F20-F24</f>
        <v>1636.0800000000004</v>
      </c>
      <c r="G25" s="147"/>
    </row>
    <row r="27" spans="2:11">
      <c r="D27" s="10" t="s">
        <v>209</v>
      </c>
    </row>
    <row r="28" spans="2:11">
      <c r="D28" s="11" t="s">
        <v>44</v>
      </c>
    </row>
    <row r="29" spans="2:11">
      <c r="D29" s="10" t="s">
        <v>210</v>
      </c>
    </row>
    <row r="30" spans="2:11">
      <c r="D30" s="11" t="s">
        <v>45</v>
      </c>
    </row>
    <row r="31" spans="2:11">
      <c r="D31" s="10" t="s">
        <v>211</v>
      </c>
    </row>
    <row r="32" spans="2:11">
      <c r="D32" s="11" t="s">
        <v>46</v>
      </c>
    </row>
    <row r="33" spans="4:4">
      <c r="D33" s="10" t="s">
        <v>218</v>
      </c>
    </row>
    <row r="34" spans="4:4">
      <c r="D34" t="s">
        <v>47</v>
      </c>
    </row>
  </sheetData>
  <mergeCells count="6">
    <mergeCell ref="C1:F1"/>
    <mergeCell ref="B4:B19"/>
    <mergeCell ref="B20:B25"/>
    <mergeCell ref="D22:E25"/>
    <mergeCell ref="G22:G25"/>
    <mergeCell ref="C9:D19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I19"/>
  <sheetViews>
    <sheetView workbookViewId="0">
      <selection activeCell="K16" sqref="K16"/>
    </sheetView>
  </sheetViews>
  <sheetFormatPr defaultRowHeight="12.75"/>
  <cols>
    <col min="3" max="3" width="15.42578125" customWidth="1"/>
    <col min="4" max="4" width="12" customWidth="1"/>
    <col min="5" max="5" width="11.140625" customWidth="1"/>
    <col min="6" max="6" width="12.140625" customWidth="1"/>
    <col min="7" max="7" width="10.85546875" customWidth="1"/>
    <col min="8" max="8" width="11.28515625" customWidth="1"/>
  </cols>
  <sheetData>
    <row r="2" spans="2:9" ht="13.5" thickBot="1">
      <c r="D2" s="154"/>
      <c r="E2" s="154"/>
      <c r="F2" s="154"/>
      <c r="G2" s="154"/>
      <c r="H2" s="154"/>
      <c r="I2" s="12"/>
    </row>
    <row r="3" spans="2:9" ht="39.75" thickTop="1" thickBot="1">
      <c r="B3" s="155"/>
      <c r="C3" s="156"/>
      <c r="D3" s="128" t="s">
        <v>48</v>
      </c>
      <c r="E3" s="128" t="s">
        <v>49</v>
      </c>
      <c r="F3" s="128" t="s">
        <v>50</v>
      </c>
      <c r="G3" s="128" t="s">
        <v>51</v>
      </c>
      <c r="H3" s="128" t="s">
        <v>52</v>
      </c>
    </row>
    <row r="4" spans="2:9" ht="13.5" thickTop="1">
      <c r="B4" s="125">
        <v>1</v>
      </c>
      <c r="C4" s="126" t="s">
        <v>53</v>
      </c>
      <c r="D4" s="13">
        <v>0</v>
      </c>
      <c r="E4" s="13">
        <v>0</v>
      </c>
      <c r="F4" s="127">
        <v>0.79</v>
      </c>
      <c r="G4" s="127">
        <v>3.2</v>
      </c>
      <c r="H4" s="127">
        <v>4</v>
      </c>
      <c r="I4" s="15"/>
    </row>
    <row r="5" spans="2:9">
      <c r="B5" s="125">
        <v>2</v>
      </c>
      <c r="C5" s="126" t="s">
        <v>54</v>
      </c>
      <c r="D5" s="16">
        <v>20</v>
      </c>
      <c r="E5" s="16">
        <v>0</v>
      </c>
      <c r="F5" s="14">
        <v>1</v>
      </c>
      <c r="G5" s="14">
        <v>2</v>
      </c>
      <c r="H5" s="14">
        <v>2</v>
      </c>
    </row>
    <row r="6" spans="2:9">
      <c r="B6" s="125">
        <v>3</v>
      </c>
      <c r="C6" s="126" t="s">
        <v>55</v>
      </c>
      <c r="D6" s="16">
        <v>0</v>
      </c>
      <c r="E6" s="16">
        <v>0</v>
      </c>
      <c r="F6" s="14">
        <v>2</v>
      </c>
      <c r="G6" s="14">
        <v>2</v>
      </c>
      <c r="H6" s="14">
        <v>3</v>
      </c>
    </row>
    <row r="7" spans="2:9">
      <c r="B7" s="125">
        <v>4</v>
      </c>
      <c r="C7" s="126" t="s">
        <v>56</v>
      </c>
      <c r="D7" s="16">
        <v>35</v>
      </c>
      <c r="E7" s="16">
        <v>0</v>
      </c>
      <c r="F7" s="14">
        <v>0</v>
      </c>
      <c r="G7" s="14">
        <v>2</v>
      </c>
      <c r="H7" s="14">
        <v>5</v>
      </c>
    </row>
    <row r="8" spans="2:9">
      <c r="B8" s="125">
        <v>5</v>
      </c>
      <c r="C8" s="126" t="s">
        <v>57</v>
      </c>
      <c r="D8" s="16">
        <v>0</v>
      </c>
      <c r="E8" s="16">
        <v>0</v>
      </c>
      <c r="F8" s="14">
        <v>0.43</v>
      </c>
      <c r="G8" s="14">
        <v>2</v>
      </c>
      <c r="H8" s="14">
        <v>3.8</v>
      </c>
    </row>
    <row r="9" spans="2:9">
      <c r="B9" s="125">
        <v>6</v>
      </c>
      <c r="C9" s="126" t="s">
        <v>58</v>
      </c>
      <c r="D9" s="16">
        <v>25</v>
      </c>
      <c r="E9" s="16">
        <v>0</v>
      </c>
      <c r="F9" s="14">
        <v>0.99</v>
      </c>
      <c r="G9" s="14">
        <v>2</v>
      </c>
      <c r="H9" s="14">
        <v>4.5</v>
      </c>
    </row>
    <row r="10" spans="2:9">
      <c r="B10" s="125">
        <v>7</v>
      </c>
      <c r="C10" s="126" t="s">
        <v>59</v>
      </c>
      <c r="D10" s="16">
        <v>45</v>
      </c>
      <c r="E10" s="16">
        <v>26</v>
      </c>
      <c r="F10" s="14">
        <v>0.76</v>
      </c>
      <c r="G10" s="14">
        <v>2</v>
      </c>
      <c r="H10" s="14">
        <v>6</v>
      </c>
    </row>
    <row r="11" spans="2:9">
      <c r="E11" s="17"/>
      <c r="F11" s="17"/>
      <c r="G11" s="17"/>
    </row>
    <row r="12" spans="2:9" ht="25.5">
      <c r="C12" s="129" t="s">
        <v>60</v>
      </c>
      <c r="D12" s="130">
        <f>SUM(D5:D10)</f>
        <v>125</v>
      </c>
      <c r="E12" s="130">
        <f t="shared" ref="E12:H12" si="0">SUM(E5:E10)</f>
        <v>26</v>
      </c>
      <c r="F12" s="130">
        <f t="shared" si="0"/>
        <v>5.18</v>
      </c>
      <c r="G12" s="130">
        <f t="shared" si="0"/>
        <v>12</v>
      </c>
      <c r="H12" s="130">
        <f t="shared" si="0"/>
        <v>24.3</v>
      </c>
    </row>
    <row r="13" spans="2:9">
      <c r="C13" s="18"/>
    </row>
    <row r="14" spans="2:9" ht="38.25">
      <c r="C14" s="129" t="s">
        <v>61</v>
      </c>
      <c r="D14" s="130">
        <f>4*D12</f>
        <v>500</v>
      </c>
      <c r="E14" s="130">
        <f t="shared" ref="E14:H14" si="1">4*E12</f>
        <v>104</v>
      </c>
      <c r="F14" s="130">
        <f t="shared" si="1"/>
        <v>20.72</v>
      </c>
      <c r="G14" s="130">
        <f t="shared" si="1"/>
        <v>48</v>
      </c>
      <c r="H14" s="130">
        <f t="shared" si="1"/>
        <v>97.2</v>
      </c>
    </row>
    <row r="16" spans="2:9">
      <c r="C16" s="19" t="s">
        <v>62</v>
      </c>
    </row>
    <row r="17" spans="3:3">
      <c r="C17" t="s">
        <v>63</v>
      </c>
    </row>
    <row r="18" spans="3:3">
      <c r="C18" t="s">
        <v>64</v>
      </c>
    </row>
    <row r="19" spans="3:3">
      <c r="C19" t="s">
        <v>65</v>
      </c>
    </row>
  </sheetData>
  <mergeCells count="2">
    <mergeCell ref="D2:H2"/>
    <mergeCell ref="B3:C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3:I11"/>
  <sheetViews>
    <sheetView workbookViewId="0">
      <selection activeCell="J31" sqref="J31"/>
    </sheetView>
  </sheetViews>
  <sheetFormatPr defaultRowHeight="12.75"/>
  <sheetData>
    <row r="3" spans="2:9">
      <c r="B3" s="157" t="s">
        <v>66</v>
      </c>
      <c r="C3" s="158"/>
      <c r="D3" s="158"/>
      <c r="E3" s="158"/>
      <c r="F3" s="158"/>
      <c r="G3" s="158"/>
      <c r="H3" s="158"/>
      <c r="I3" s="158"/>
    </row>
    <row r="4" spans="2:9" ht="13.5" thickBot="1"/>
    <row r="5" spans="2:9" ht="13.5" thickTop="1">
      <c r="B5" s="20"/>
      <c r="C5" s="21">
        <v>1993</v>
      </c>
      <c r="D5" s="21">
        <v>1994</v>
      </c>
      <c r="E5" s="21">
        <v>1995</v>
      </c>
      <c r="F5" s="21">
        <v>1996</v>
      </c>
      <c r="G5" s="21">
        <v>1997</v>
      </c>
      <c r="H5" s="21" t="s">
        <v>67</v>
      </c>
      <c r="I5" s="22" t="s">
        <v>68</v>
      </c>
    </row>
    <row r="6" spans="2:9">
      <c r="B6" s="23" t="s">
        <v>69</v>
      </c>
      <c r="C6" s="1">
        <v>86</v>
      </c>
      <c r="D6" s="1">
        <v>90</v>
      </c>
      <c r="E6" s="1">
        <v>80</v>
      </c>
      <c r="F6" s="1">
        <v>110</v>
      </c>
      <c r="G6" s="1">
        <v>96</v>
      </c>
      <c r="H6" s="1">
        <f>SUM(C6:G6)</f>
        <v>462</v>
      </c>
      <c r="I6" s="24">
        <f>AVERAGE(C6:H6)</f>
        <v>154</v>
      </c>
    </row>
    <row r="7" spans="2:9">
      <c r="B7" s="23" t="s">
        <v>70</v>
      </c>
      <c r="C7" s="1">
        <v>99</v>
      </c>
      <c r="D7" s="1">
        <v>101</v>
      </c>
      <c r="E7" s="1">
        <v>113</v>
      </c>
      <c r="F7" s="1">
        <v>98</v>
      </c>
      <c r="G7" s="1">
        <v>100</v>
      </c>
      <c r="H7" s="1">
        <f>SUM(C7:G7)</f>
        <v>511</v>
      </c>
      <c r="I7" s="24">
        <f t="shared" ref="I7:I9" si="0">AVERAGE(C7:H7)</f>
        <v>170.33333333333334</v>
      </c>
    </row>
    <row r="8" spans="2:9">
      <c r="B8" s="23" t="s">
        <v>71</v>
      </c>
      <c r="C8" s="1">
        <v>99</v>
      </c>
      <c r="D8" s="1">
        <v>89</v>
      </c>
      <c r="E8" s="1">
        <v>98</v>
      </c>
      <c r="F8" s="1">
        <v>101</v>
      </c>
      <c r="G8" s="1">
        <v>112</v>
      </c>
      <c r="H8" s="1">
        <f>SUM(C8:G8)</f>
        <v>499</v>
      </c>
      <c r="I8" s="24">
        <f t="shared" si="0"/>
        <v>166.33333333333334</v>
      </c>
    </row>
    <row r="9" spans="2:9">
      <c r="B9" s="23" t="s">
        <v>72</v>
      </c>
      <c r="C9" s="1">
        <v>130</v>
      </c>
      <c r="D9" s="1">
        <v>77</v>
      </c>
      <c r="E9" s="1">
        <v>89</v>
      </c>
      <c r="F9" s="1">
        <v>89</v>
      </c>
      <c r="G9" s="1">
        <v>96</v>
      </c>
      <c r="H9" s="1">
        <f>SUM(C9:G9)</f>
        <v>481</v>
      </c>
      <c r="I9" s="24">
        <f t="shared" si="0"/>
        <v>160.33333333333334</v>
      </c>
    </row>
    <row r="10" spans="2:9" ht="13.5" thickBot="1">
      <c r="B10" s="25" t="s">
        <v>67</v>
      </c>
      <c r="C10" s="26">
        <f>SUM(C6:C9)</f>
        <v>414</v>
      </c>
      <c r="D10" s="26">
        <f t="shared" ref="D10:G10" si="1">SUM(D6:D9)</f>
        <v>357</v>
      </c>
      <c r="E10" s="26">
        <f t="shared" si="1"/>
        <v>380</v>
      </c>
      <c r="F10" s="26">
        <f t="shared" si="1"/>
        <v>398</v>
      </c>
      <c r="G10" s="26">
        <f t="shared" si="1"/>
        <v>404</v>
      </c>
      <c r="H10" s="27"/>
      <c r="I10" s="28"/>
    </row>
    <row r="11" spans="2:9" ht="13.5" thickTop="1"/>
  </sheetData>
  <mergeCells count="1">
    <mergeCell ref="B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O25"/>
  <sheetViews>
    <sheetView workbookViewId="0">
      <selection activeCell="P18" sqref="P18"/>
    </sheetView>
  </sheetViews>
  <sheetFormatPr defaultRowHeight="12.75"/>
  <cols>
    <col min="3" max="3" width="13.5703125" customWidth="1"/>
    <col min="5" max="5" width="9.7109375" bestFit="1" customWidth="1"/>
    <col min="9" max="9" width="11.42578125" customWidth="1"/>
    <col min="10" max="10" width="9.7109375" bestFit="1" customWidth="1"/>
    <col min="11" max="11" width="12.85546875" customWidth="1"/>
  </cols>
  <sheetData>
    <row r="2" spans="2:14">
      <c r="B2" s="132" t="s">
        <v>217</v>
      </c>
      <c r="C2" s="132"/>
    </row>
    <row r="4" spans="2:14" ht="13.5" thickBot="1"/>
    <row r="5" spans="2:14" ht="27" thickTop="1" thickBot="1">
      <c r="B5" s="29" t="s">
        <v>73</v>
      </c>
      <c r="C5" s="29" t="s">
        <v>74</v>
      </c>
      <c r="D5" s="29" t="s">
        <v>75</v>
      </c>
      <c r="E5" s="29" t="s">
        <v>76</v>
      </c>
      <c r="F5" s="29" t="s">
        <v>77</v>
      </c>
      <c r="G5" s="29" t="s">
        <v>78</v>
      </c>
      <c r="H5" s="29" t="s">
        <v>79</v>
      </c>
      <c r="I5" s="29" t="s">
        <v>214</v>
      </c>
      <c r="J5" s="29" t="s">
        <v>80</v>
      </c>
      <c r="K5" s="30" t="s">
        <v>81</v>
      </c>
      <c r="L5" s="29" t="s">
        <v>82</v>
      </c>
      <c r="M5" s="29" t="s">
        <v>83</v>
      </c>
      <c r="N5" s="29" t="s">
        <v>84</v>
      </c>
    </row>
    <row r="6" spans="2:14" ht="14.25" thickTop="1" thickBot="1">
      <c r="B6" s="31">
        <v>1</v>
      </c>
      <c r="C6" s="32" t="s">
        <v>85</v>
      </c>
      <c r="D6" s="32" t="s">
        <v>86</v>
      </c>
      <c r="E6" s="32">
        <v>5</v>
      </c>
      <c r="F6" s="32">
        <v>5</v>
      </c>
      <c r="G6" s="32">
        <v>5</v>
      </c>
      <c r="H6" s="32">
        <v>3</v>
      </c>
      <c r="I6" s="32">
        <v>6</v>
      </c>
      <c r="J6" s="32">
        <v>13</v>
      </c>
      <c r="K6" s="33">
        <f>AVERAGE(E6:I6)</f>
        <v>4.8</v>
      </c>
      <c r="L6" s="34" t="str">
        <f>IF(K6&gt;=4.75,"wzorowy"," ")</f>
        <v>wzorowy</v>
      </c>
      <c r="M6" s="35">
        <f>MIN(K6:K15)</f>
        <v>2.8</v>
      </c>
      <c r="N6" s="36">
        <f>MAX(K6:K15)</f>
        <v>4.8</v>
      </c>
    </row>
    <row r="7" spans="2:14" ht="14.25" thickTop="1" thickBot="1">
      <c r="B7" s="37">
        <v>2</v>
      </c>
      <c r="C7" s="1" t="s">
        <v>87</v>
      </c>
      <c r="D7" s="1" t="s">
        <v>88</v>
      </c>
      <c r="E7" s="1">
        <v>4</v>
      </c>
      <c r="F7" s="1">
        <v>4</v>
      </c>
      <c r="G7" s="1">
        <v>3</v>
      </c>
      <c r="H7" s="1">
        <v>4</v>
      </c>
      <c r="I7" s="1">
        <v>4</v>
      </c>
      <c r="J7" s="1">
        <v>2</v>
      </c>
      <c r="K7" s="33">
        <f t="shared" ref="K7:K15" si="0">AVERAGE(E7:I7)</f>
        <v>3.8</v>
      </c>
      <c r="L7" s="34" t="str">
        <f>IF(K7&gt;=4.75,"wzorowy"," ")</f>
        <v xml:space="preserve"> </v>
      </c>
    </row>
    <row r="8" spans="2:14" ht="14.25" thickTop="1" thickBot="1">
      <c r="B8" s="37">
        <v>3</v>
      </c>
      <c r="C8" s="1" t="s">
        <v>89</v>
      </c>
      <c r="D8" s="1" t="s">
        <v>90</v>
      </c>
      <c r="E8" s="1">
        <v>3</v>
      </c>
      <c r="F8" s="1">
        <v>4</v>
      </c>
      <c r="G8" s="1">
        <v>2</v>
      </c>
      <c r="H8" s="1">
        <v>5</v>
      </c>
      <c r="I8" s="1">
        <v>3</v>
      </c>
      <c r="J8" s="1">
        <v>1</v>
      </c>
      <c r="K8" s="33">
        <f t="shared" si="0"/>
        <v>3.4</v>
      </c>
      <c r="L8" s="34" t="str">
        <f t="shared" ref="L8:L15" si="1">IF(K8&gt;=4.75,"wzorowy"," ")</f>
        <v xml:space="preserve"> </v>
      </c>
    </row>
    <row r="9" spans="2:14" ht="14.25" thickTop="1" thickBot="1">
      <c r="B9" s="37">
        <v>4</v>
      </c>
      <c r="C9" s="1" t="s">
        <v>91</v>
      </c>
      <c r="D9" s="1" t="s">
        <v>92</v>
      </c>
      <c r="E9" s="1">
        <v>2</v>
      </c>
      <c r="F9" s="1">
        <v>3</v>
      </c>
      <c r="G9" s="1">
        <v>1</v>
      </c>
      <c r="H9" s="1">
        <v>5</v>
      </c>
      <c r="I9" s="1">
        <v>3</v>
      </c>
      <c r="J9" s="1">
        <v>34</v>
      </c>
      <c r="K9" s="33">
        <f t="shared" si="0"/>
        <v>2.8</v>
      </c>
      <c r="L9" s="34" t="str">
        <f t="shared" si="1"/>
        <v xml:space="preserve"> </v>
      </c>
    </row>
    <row r="10" spans="2:14" ht="14.25" thickTop="1" thickBot="1">
      <c r="B10" s="37">
        <v>5</v>
      </c>
      <c r="C10" s="1" t="s">
        <v>93</v>
      </c>
      <c r="D10" s="1" t="s">
        <v>94</v>
      </c>
      <c r="E10" s="1">
        <v>2</v>
      </c>
      <c r="F10" s="1">
        <v>3</v>
      </c>
      <c r="G10" s="1">
        <v>1</v>
      </c>
      <c r="H10" s="1">
        <v>6</v>
      </c>
      <c r="I10" s="1">
        <v>3</v>
      </c>
      <c r="J10" s="1">
        <v>120</v>
      </c>
      <c r="K10" s="33">
        <f t="shared" si="0"/>
        <v>3</v>
      </c>
      <c r="L10" s="34" t="str">
        <f t="shared" si="1"/>
        <v xml:space="preserve"> </v>
      </c>
    </row>
    <row r="11" spans="2:14" ht="14.25" thickTop="1" thickBot="1">
      <c r="B11" s="37">
        <v>6</v>
      </c>
      <c r="C11" s="1" t="s">
        <v>95</v>
      </c>
      <c r="D11" s="1" t="s">
        <v>96</v>
      </c>
      <c r="E11" s="1">
        <v>3</v>
      </c>
      <c r="F11" s="1">
        <v>3</v>
      </c>
      <c r="G11" s="1">
        <v>2</v>
      </c>
      <c r="H11" s="1">
        <v>5</v>
      </c>
      <c r="I11" s="1">
        <v>3</v>
      </c>
      <c r="J11" s="1">
        <v>16</v>
      </c>
      <c r="K11" s="33">
        <f t="shared" si="0"/>
        <v>3.2</v>
      </c>
      <c r="L11" s="34" t="str">
        <f t="shared" si="1"/>
        <v xml:space="preserve"> </v>
      </c>
    </row>
    <row r="12" spans="2:14" ht="14.25" thickTop="1" thickBot="1">
      <c r="B12" s="37">
        <v>7</v>
      </c>
      <c r="C12" s="1" t="s">
        <v>97</v>
      </c>
      <c r="D12" s="1" t="s">
        <v>98</v>
      </c>
      <c r="E12" s="1">
        <v>4</v>
      </c>
      <c r="F12" s="1">
        <v>6</v>
      </c>
      <c r="G12" s="1">
        <v>3</v>
      </c>
      <c r="H12" s="1">
        <v>4</v>
      </c>
      <c r="I12" s="1">
        <v>4</v>
      </c>
      <c r="J12" s="1">
        <v>1</v>
      </c>
      <c r="K12" s="33">
        <f t="shared" si="0"/>
        <v>4.2</v>
      </c>
      <c r="L12" s="34" t="str">
        <f t="shared" si="1"/>
        <v xml:space="preserve"> </v>
      </c>
    </row>
    <row r="13" spans="2:14" ht="14.25" thickTop="1" thickBot="1">
      <c r="B13" s="37">
        <v>8</v>
      </c>
      <c r="C13" s="1" t="s">
        <v>99</v>
      </c>
      <c r="D13" s="1" t="s">
        <v>100</v>
      </c>
      <c r="E13" s="1">
        <v>5</v>
      </c>
      <c r="F13" s="1">
        <v>1</v>
      </c>
      <c r="G13" s="1">
        <v>4</v>
      </c>
      <c r="H13" s="1">
        <v>1</v>
      </c>
      <c r="I13" s="1">
        <v>5</v>
      </c>
      <c r="J13" s="1">
        <v>2</v>
      </c>
      <c r="K13" s="33">
        <f t="shared" si="0"/>
        <v>3.2</v>
      </c>
      <c r="L13" s="34" t="str">
        <f t="shared" si="1"/>
        <v xml:space="preserve"> </v>
      </c>
    </row>
    <row r="14" spans="2:14" ht="14.25" thickTop="1" thickBot="1">
      <c r="B14" s="37">
        <v>9</v>
      </c>
      <c r="C14" s="1" t="s">
        <v>101</v>
      </c>
      <c r="D14" s="1" t="s">
        <v>102</v>
      </c>
      <c r="E14" s="1">
        <v>3</v>
      </c>
      <c r="F14" s="1">
        <v>4</v>
      </c>
      <c r="G14" s="1">
        <v>4</v>
      </c>
      <c r="H14" s="1">
        <v>4</v>
      </c>
      <c r="I14" s="1">
        <v>5</v>
      </c>
      <c r="J14" s="1">
        <v>14</v>
      </c>
      <c r="K14" s="33">
        <f t="shared" si="0"/>
        <v>4</v>
      </c>
      <c r="L14" s="34" t="str">
        <f t="shared" si="1"/>
        <v xml:space="preserve"> </v>
      </c>
    </row>
    <row r="15" spans="2:14" ht="14.25" thickTop="1" thickBot="1">
      <c r="B15" s="38">
        <v>10</v>
      </c>
      <c r="C15" s="39" t="s">
        <v>103</v>
      </c>
      <c r="D15" s="39" t="s">
        <v>104</v>
      </c>
      <c r="E15" s="39">
        <v>6</v>
      </c>
      <c r="F15" s="39">
        <v>5</v>
      </c>
      <c r="G15" s="39">
        <v>2</v>
      </c>
      <c r="H15" s="39">
        <v>4</v>
      </c>
      <c r="I15" s="39">
        <v>5</v>
      </c>
      <c r="J15" s="39">
        <v>0</v>
      </c>
      <c r="K15" s="33">
        <f t="shared" si="0"/>
        <v>4.4000000000000004</v>
      </c>
      <c r="L15" s="34" t="str">
        <f t="shared" si="1"/>
        <v xml:space="preserve"> </v>
      </c>
    </row>
    <row r="16" spans="2:14" ht="14.25" thickTop="1" thickBot="1">
      <c r="B16" t="s">
        <v>105</v>
      </c>
      <c r="E16" s="40">
        <f>AVERAGE(E6:E15)</f>
        <v>3.7</v>
      </c>
      <c r="F16" s="40">
        <f t="shared" ref="F16:I16" si="2">AVERAGE(F6:F15)</f>
        <v>3.8</v>
      </c>
      <c r="G16" s="40">
        <f t="shared" si="2"/>
        <v>2.7</v>
      </c>
      <c r="H16" s="40">
        <f t="shared" si="2"/>
        <v>4.0999999999999996</v>
      </c>
      <c r="I16" s="40">
        <f t="shared" si="2"/>
        <v>4.0999999999999996</v>
      </c>
    </row>
    <row r="17" spans="2:15" ht="14.25" thickTop="1" thickBot="1">
      <c r="B17" t="s">
        <v>106</v>
      </c>
      <c r="K17" s="41">
        <f>AVERAGE(K6:K15)</f>
        <v>3.6799999999999997</v>
      </c>
      <c r="L17" s="42"/>
    </row>
    <row r="18" spans="2:15" ht="13.5" thickBot="1">
      <c r="B18" t="s">
        <v>107</v>
      </c>
      <c r="J18" s="41">
        <f>SUM(J6:J15)</f>
        <v>203</v>
      </c>
    </row>
    <row r="19" spans="2:15" ht="13.5" thickBot="1"/>
    <row r="20" spans="2:15" ht="39.75" thickTop="1" thickBot="1">
      <c r="C20" s="9" t="s">
        <v>108</v>
      </c>
      <c r="E20" s="131">
        <f>COUNTIF(E6:E15,6)</f>
        <v>1</v>
      </c>
      <c r="F20" s="131">
        <f t="shared" ref="F20:I20" si="3">COUNTIF(F6:F15,6)</f>
        <v>1</v>
      </c>
      <c r="G20" s="131">
        <f t="shared" si="3"/>
        <v>0</v>
      </c>
      <c r="H20" s="131">
        <f t="shared" si="3"/>
        <v>1</v>
      </c>
      <c r="I20" s="131">
        <f t="shared" si="3"/>
        <v>1</v>
      </c>
      <c r="K20" t="s">
        <v>215</v>
      </c>
      <c r="O20" t="s">
        <v>216</v>
      </c>
    </row>
    <row r="21" spans="2:15" ht="39.75" thickTop="1" thickBot="1">
      <c r="C21" s="9" t="s">
        <v>109</v>
      </c>
      <c r="E21" s="131">
        <f>COUNTIF(E6:E15,3)</f>
        <v>3</v>
      </c>
      <c r="F21" s="131">
        <f t="shared" ref="F21:I21" si="4">COUNTIF(F6:F15,3)</f>
        <v>3</v>
      </c>
      <c r="G21" s="131">
        <f t="shared" si="4"/>
        <v>2</v>
      </c>
      <c r="H21" s="131">
        <f t="shared" si="4"/>
        <v>1</v>
      </c>
      <c r="I21" s="131">
        <f t="shared" si="4"/>
        <v>4</v>
      </c>
    </row>
    <row r="22" spans="2:15" ht="65.25" thickTop="1" thickBot="1">
      <c r="C22" s="9" t="s">
        <v>110</v>
      </c>
      <c r="E22" s="131">
        <f>COUNTIF(E6:E15,"&lt;3")</f>
        <v>2</v>
      </c>
      <c r="F22" s="131">
        <f t="shared" ref="F22:I22" si="5">COUNTIF(F6:F15,"&lt;3")</f>
        <v>1</v>
      </c>
      <c r="G22" s="131">
        <f t="shared" si="5"/>
        <v>5</v>
      </c>
      <c r="H22" s="131">
        <f t="shared" si="5"/>
        <v>1</v>
      </c>
      <c r="I22" s="131">
        <f t="shared" si="5"/>
        <v>0</v>
      </c>
    </row>
    <row r="23" spans="2:15" ht="13.5" thickTop="1"/>
    <row r="24" spans="2:15">
      <c r="C24" s="19" t="s">
        <v>111</v>
      </c>
    </row>
    <row r="25" spans="2:15">
      <c r="C25" t="s">
        <v>112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K32"/>
  <sheetViews>
    <sheetView topLeftCell="A19" workbookViewId="0">
      <selection activeCell="F11" sqref="F11"/>
    </sheetView>
  </sheetViews>
  <sheetFormatPr defaultRowHeight="12.75"/>
  <cols>
    <col min="4" max="4" width="17.7109375" customWidth="1"/>
    <col min="5" max="5" width="9.140625" customWidth="1"/>
    <col min="9" max="9" width="10.7109375" bestFit="1" customWidth="1"/>
    <col min="10" max="10" width="11.42578125" customWidth="1"/>
    <col min="11" max="11" width="13.7109375" customWidth="1"/>
  </cols>
  <sheetData>
    <row r="2" spans="2:11" ht="15">
      <c r="B2" s="43"/>
    </row>
    <row r="3" spans="2:11">
      <c r="B3" s="44"/>
    </row>
    <row r="4" spans="2:11">
      <c r="C4" s="159" t="s">
        <v>113</v>
      </c>
      <c r="D4" s="159"/>
      <c r="E4" s="159"/>
      <c r="F4" s="159"/>
      <c r="G4" s="159"/>
      <c r="H4" s="159"/>
    </row>
    <row r="5" spans="2:11" ht="13.5" thickBot="1"/>
    <row r="6" spans="2:11" ht="27" thickTop="1" thickBot="1">
      <c r="C6" s="45" t="s">
        <v>114</v>
      </c>
      <c r="D6" s="45" t="s">
        <v>115</v>
      </c>
      <c r="E6" s="45" t="s">
        <v>116</v>
      </c>
      <c r="F6" s="45" t="s">
        <v>220</v>
      </c>
      <c r="G6" s="45" t="s">
        <v>117</v>
      </c>
      <c r="H6" s="45" t="s">
        <v>118</v>
      </c>
      <c r="I6" s="45" t="s">
        <v>119</v>
      </c>
      <c r="J6" s="45" t="s">
        <v>120</v>
      </c>
      <c r="K6" s="45" t="s">
        <v>121</v>
      </c>
    </row>
    <row r="7" spans="2:11" ht="14.25" thickTop="1" thickBot="1">
      <c r="C7" s="46">
        <v>1</v>
      </c>
      <c r="D7" s="46" t="s">
        <v>122</v>
      </c>
      <c r="E7" s="46" t="s">
        <v>123</v>
      </c>
      <c r="F7" s="46">
        <v>5</v>
      </c>
      <c r="G7" s="47">
        <v>20.45</v>
      </c>
      <c r="H7" s="48">
        <v>0.22</v>
      </c>
      <c r="I7" s="133">
        <f>G7*H7+G7</f>
        <v>24.948999999999998</v>
      </c>
      <c r="J7" s="134">
        <f>I7-G7</f>
        <v>4.4989999999999988</v>
      </c>
      <c r="K7" s="135">
        <f>I7*F7</f>
        <v>124.74499999999999</v>
      </c>
    </row>
    <row r="8" spans="2:11" ht="14.25" thickTop="1" thickBot="1">
      <c r="C8" s="49">
        <v>2</v>
      </c>
      <c r="D8" s="49" t="s">
        <v>124</v>
      </c>
      <c r="E8" s="49" t="s">
        <v>125</v>
      </c>
      <c r="F8" s="49">
        <v>3</v>
      </c>
      <c r="G8" s="47">
        <v>56.25</v>
      </c>
      <c r="H8" s="50">
        <v>0.22</v>
      </c>
      <c r="I8" s="133">
        <f t="shared" ref="I8:I11" si="0">G8*H8+G8</f>
        <v>68.625</v>
      </c>
      <c r="J8" s="134">
        <f t="shared" ref="J8:J11" si="1">I8-G8</f>
        <v>12.375</v>
      </c>
      <c r="K8" s="135">
        <f t="shared" ref="K8:K11" si="2">I8*F8</f>
        <v>205.875</v>
      </c>
    </row>
    <row r="9" spans="2:11" ht="14.25" thickTop="1" thickBot="1">
      <c r="C9" s="49">
        <v>3</v>
      </c>
      <c r="D9" s="49" t="s">
        <v>126</v>
      </c>
      <c r="E9" s="49" t="s">
        <v>125</v>
      </c>
      <c r="F9" s="49">
        <v>50</v>
      </c>
      <c r="G9" s="47">
        <v>0.51</v>
      </c>
      <c r="H9" s="50">
        <v>7.0000000000000007E-2</v>
      </c>
      <c r="I9" s="133">
        <f t="shared" si="0"/>
        <v>0.54569999999999996</v>
      </c>
      <c r="J9" s="134">
        <f t="shared" si="1"/>
        <v>3.5699999999999954E-2</v>
      </c>
      <c r="K9" s="135">
        <f t="shared" si="2"/>
        <v>27.284999999999997</v>
      </c>
    </row>
    <row r="10" spans="2:11" ht="14.25" thickTop="1" thickBot="1">
      <c r="C10" s="49">
        <v>4</v>
      </c>
      <c r="D10" s="49" t="s">
        <v>127</v>
      </c>
      <c r="E10" s="49" t="s">
        <v>125</v>
      </c>
      <c r="F10" s="49">
        <v>7</v>
      </c>
      <c r="G10" s="47">
        <v>150.66999999999999</v>
      </c>
      <c r="H10" s="50">
        <v>0.22</v>
      </c>
      <c r="I10" s="133">
        <f t="shared" si="0"/>
        <v>183.81739999999999</v>
      </c>
      <c r="J10" s="134">
        <f t="shared" si="1"/>
        <v>33.147400000000005</v>
      </c>
      <c r="K10" s="135">
        <f t="shared" si="2"/>
        <v>1286.7218</v>
      </c>
    </row>
    <row r="11" spans="2:11" ht="14.25" thickTop="1" thickBot="1">
      <c r="C11" s="49">
        <v>5</v>
      </c>
      <c r="D11" s="49" t="s">
        <v>128</v>
      </c>
      <c r="E11" s="49" t="s">
        <v>125</v>
      </c>
      <c r="F11" s="49">
        <v>10</v>
      </c>
      <c r="G11" s="47">
        <v>7.52</v>
      </c>
      <c r="H11" s="50">
        <v>7.0000000000000007E-2</v>
      </c>
      <c r="I11" s="133">
        <f t="shared" si="0"/>
        <v>8.0464000000000002</v>
      </c>
      <c r="J11" s="134">
        <f t="shared" si="1"/>
        <v>0.52640000000000065</v>
      </c>
      <c r="K11" s="135">
        <f t="shared" si="2"/>
        <v>80.463999999999999</v>
      </c>
    </row>
    <row r="12" spans="2:11" ht="13.5" thickBot="1"/>
    <row r="13" spans="2:11" ht="26.25" thickBot="1">
      <c r="J13" s="51" t="s">
        <v>129</v>
      </c>
      <c r="K13" s="52">
        <f>SUM(K7:K11)</f>
        <v>1725.0907999999999</v>
      </c>
    </row>
    <row r="15" spans="2:11">
      <c r="D15" s="53" t="s">
        <v>130</v>
      </c>
    </row>
    <row r="16" spans="2:11">
      <c r="D16" t="s">
        <v>131</v>
      </c>
    </row>
    <row r="18" spans="4:4">
      <c r="D18" s="53" t="s">
        <v>132</v>
      </c>
    </row>
    <row r="19" spans="4:4">
      <c r="D19" s="53" t="s">
        <v>133</v>
      </c>
    </row>
    <row r="20" spans="4:4">
      <c r="D20" s="53" t="s">
        <v>134</v>
      </c>
    </row>
    <row r="21" spans="4:4">
      <c r="D21" s="53" t="s">
        <v>135</v>
      </c>
    </row>
    <row r="22" spans="4:4">
      <c r="D22" s="53" t="s">
        <v>136</v>
      </c>
    </row>
    <row r="23" spans="4:4">
      <c r="D23" s="53" t="s">
        <v>137</v>
      </c>
    </row>
    <row r="24" spans="4:4">
      <c r="D24" t="s">
        <v>138</v>
      </c>
    </row>
    <row r="25" spans="4:4">
      <c r="D25" t="s">
        <v>139</v>
      </c>
    </row>
    <row r="26" spans="4:4">
      <c r="D26" s="53" t="s">
        <v>140</v>
      </c>
    </row>
    <row r="27" spans="4:4">
      <c r="D27" t="s">
        <v>219</v>
      </c>
    </row>
    <row r="28" spans="4:4">
      <c r="D28" s="53" t="s">
        <v>141</v>
      </c>
    </row>
    <row r="29" spans="4:4">
      <c r="D29" s="53" t="s">
        <v>142</v>
      </c>
    </row>
    <row r="30" spans="4:4">
      <c r="D30" s="53" t="s">
        <v>143</v>
      </c>
    </row>
    <row r="31" spans="4:4">
      <c r="D31" s="53" t="s">
        <v>144</v>
      </c>
    </row>
    <row r="32" spans="4:4">
      <c r="D32" s="54" t="s">
        <v>145</v>
      </c>
    </row>
  </sheetData>
  <mergeCells count="1">
    <mergeCell ref="C4:H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J15"/>
  <sheetViews>
    <sheetView workbookViewId="0">
      <selection activeCell="J7" sqref="J7"/>
    </sheetView>
  </sheetViews>
  <sheetFormatPr defaultRowHeight="12.75"/>
  <cols>
    <col min="3" max="3" width="12.42578125" customWidth="1"/>
    <col min="4" max="4" width="11.5703125" customWidth="1"/>
    <col min="5" max="5" width="11.85546875" customWidth="1"/>
    <col min="6" max="6" width="14.5703125" customWidth="1"/>
    <col min="7" max="7" width="15.140625" customWidth="1"/>
    <col min="8" max="8" width="13.42578125" customWidth="1"/>
  </cols>
  <sheetData>
    <row r="3" spans="2:10" ht="13.5" thickBot="1"/>
    <row r="4" spans="2:10" ht="33" thickTop="1" thickBot="1">
      <c r="C4" s="55" t="s">
        <v>75</v>
      </c>
      <c r="D4" s="55" t="s">
        <v>74</v>
      </c>
      <c r="E4" s="55" t="s">
        <v>146</v>
      </c>
      <c r="F4" s="55" t="s">
        <v>147</v>
      </c>
      <c r="G4" s="55" t="s">
        <v>148</v>
      </c>
      <c r="H4" s="55" t="s">
        <v>67</v>
      </c>
    </row>
    <row r="5" spans="2:10" ht="16.5" thickTop="1" thickBot="1">
      <c r="C5" s="56" t="s">
        <v>149</v>
      </c>
      <c r="D5" s="56" t="s">
        <v>101</v>
      </c>
      <c r="E5" s="56">
        <v>670</v>
      </c>
      <c r="F5" s="136">
        <v>0.1</v>
      </c>
      <c r="G5" s="137">
        <f>E5*F5</f>
        <v>67</v>
      </c>
      <c r="H5" s="137">
        <f>E5+G5</f>
        <v>737</v>
      </c>
    </row>
    <row r="6" spans="2:10" ht="16.5" thickTop="1" thickBot="1">
      <c r="C6" s="56" t="s">
        <v>149</v>
      </c>
      <c r="D6" s="56" t="s">
        <v>150</v>
      </c>
      <c r="E6" s="56">
        <v>900</v>
      </c>
      <c r="F6" s="136">
        <v>0.2</v>
      </c>
      <c r="G6" s="137">
        <f t="shared" ref="G6:G10" si="0">E6*F6</f>
        <v>180</v>
      </c>
      <c r="H6" s="137">
        <f t="shared" ref="H6:H10" si="1">E6+G6</f>
        <v>1080</v>
      </c>
    </row>
    <row r="7" spans="2:10" ht="16.5" thickTop="1" thickBot="1">
      <c r="C7" s="56" t="s">
        <v>151</v>
      </c>
      <c r="D7" s="56" t="s">
        <v>152</v>
      </c>
      <c r="E7" s="56">
        <v>1280</v>
      </c>
      <c r="F7" s="136">
        <v>0.2</v>
      </c>
      <c r="G7" s="137">
        <f t="shared" si="0"/>
        <v>256</v>
      </c>
      <c r="H7" s="137">
        <f t="shared" si="1"/>
        <v>1536</v>
      </c>
    </row>
    <row r="8" spans="2:10" ht="16.5" thickTop="1" thickBot="1">
      <c r="C8" s="56" t="s">
        <v>153</v>
      </c>
      <c r="D8" s="56" t="s">
        <v>154</v>
      </c>
      <c r="E8" s="56">
        <v>600</v>
      </c>
      <c r="F8" s="136">
        <v>0.15</v>
      </c>
      <c r="G8" s="137">
        <f t="shared" si="0"/>
        <v>90</v>
      </c>
      <c r="H8" s="137">
        <f t="shared" si="1"/>
        <v>690</v>
      </c>
    </row>
    <row r="9" spans="2:10" ht="16.5" thickTop="1" thickBot="1">
      <c r="C9" s="56" t="s">
        <v>155</v>
      </c>
      <c r="D9" s="56" t="s">
        <v>156</v>
      </c>
      <c r="E9" s="56">
        <v>810</v>
      </c>
      <c r="F9" s="136">
        <v>0.1</v>
      </c>
      <c r="G9" s="137">
        <f t="shared" si="0"/>
        <v>81</v>
      </c>
      <c r="H9" s="137">
        <f t="shared" si="1"/>
        <v>891</v>
      </c>
    </row>
    <row r="10" spans="2:10" ht="16.5" thickTop="1" thickBot="1">
      <c r="B10" s="57"/>
      <c r="C10" s="56" t="s">
        <v>157</v>
      </c>
      <c r="D10" s="56" t="s">
        <v>158</v>
      </c>
      <c r="E10" s="56">
        <v>1390</v>
      </c>
      <c r="F10" s="136">
        <v>0</v>
      </c>
      <c r="G10" s="137">
        <f t="shared" si="0"/>
        <v>0</v>
      </c>
      <c r="H10" s="137">
        <f t="shared" si="1"/>
        <v>1390</v>
      </c>
      <c r="I10" s="57"/>
      <c r="J10" s="57"/>
    </row>
    <row r="11" spans="2:10" ht="13.5" thickTop="1"/>
    <row r="12" spans="2:10" ht="15.75">
      <c r="C12" s="58" t="s">
        <v>159</v>
      </c>
    </row>
    <row r="13" spans="2:10" ht="15.75">
      <c r="C13" s="58" t="s">
        <v>160</v>
      </c>
    </row>
    <row r="14" spans="2:10" ht="15.75">
      <c r="C14" s="58" t="s">
        <v>161</v>
      </c>
    </row>
    <row r="15" spans="2:10" ht="15">
      <c r="C15" s="58" t="s">
        <v>162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D6:R56"/>
  <sheetViews>
    <sheetView workbookViewId="0">
      <selection activeCell="L16" sqref="L16"/>
    </sheetView>
  </sheetViews>
  <sheetFormatPr defaultRowHeight="12.75"/>
  <cols>
    <col min="7" max="7" width="14.28515625" customWidth="1"/>
    <col min="8" max="8" width="9.7109375" bestFit="1" customWidth="1"/>
    <col min="11" max="11" width="10.42578125" customWidth="1"/>
    <col min="14" max="14" width="11.7109375" customWidth="1"/>
    <col min="15" max="15" width="12.28515625" customWidth="1"/>
    <col min="16" max="16" width="11.5703125" customWidth="1"/>
  </cols>
  <sheetData>
    <row r="6" spans="4:18" ht="15">
      <c r="D6" s="59"/>
      <c r="E6" s="59"/>
      <c r="F6" s="60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</row>
    <row r="7" spans="4:18">
      <c r="O7" s="59"/>
      <c r="P7" s="59"/>
      <c r="Q7" s="59"/>
      <c r="R7" s="59"/>
    </row>
    <row r="8" spans="4:18" ht="21" customHeight="1">
      <c r="E8" s="160" t="s">
        <v>163</v>
      </c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61"/>
    </row>
    <row r="9" spans="4:18" ht="21.75" thickBot="1">
      <c r="E9" s="59"/>
      <c r="F9" s="59"/>
      <c r="G9" s="62"/>
      <c r="H9" s="62"/>
      <c r="I9" s="62"/>
      <c r="J9" s="62"/>
      <c r="K9" s="62"/>
      <c r="L9" s="63"/>
      <c r="M9" s="63"/>
      <c r="N9" s="61"/>
      <c r="O9" s="59"/>
      <c r="P9" s="59"/>
      <c r="Q9" s="59"/>
      <c r="R9" s="59"/>
    </row>
    <row r="10" spans="4:18" ht="73.5" customHeight="1" thickTop="1" thickBot="1">
      <c r="E10" s="59"/>
      <c r="F10" s="59"/>
      <c r="G10" s="64"/>
      <c r="H10" s="65">
        <v>1997</v>
      </c>
      <c r="I10" s="65">
        <v>1998</v>
      </c>
      <c r="J10" s="65">
        <v>1999</v>
      </c>
      <c r="K10" s="65">
        <v>2000</v>
      </c>
      <c r="L10" s="65">
        <v>2001</v>
      </c>
      <c r="M10" s="65" t="s">
        <v>67</v>
      </c>
      <c r="N10" s="66" t="s">
        <v>164</v>
      </c>
      <c r="O10" s="66" t="s">
        <v>165</v>
      </c>
      <c r="P10" s="66" t="s">
        <v>166</v>
      </c>
      <c r="Q10" s="59"/>
      <c r="R10" s="59"/>
    </row>
    <row r="11" spans="4:18" ht="14.25" thickTop="1" thickBot="1">
      <c r="E11" s="59"/>
      <c r="F11" s="59"/>
      <c r="G11" s="67" t="s">
        <v>167</v>
      </c>
      <c r="H11" s="67">
        <v>80</v>
      </c>
      <c r="I11" s="67">
        <v>75</v>
      </c>
      <c r="J11" s="67">
        <v>90</v>
      </c>
      <c r="K11" s="67">
        <v>88</v>
      </c>
      <c r="L11" s="67">
        <v>97</v>
      </c>
      <c r="M11" s="68">
        <f>SUM(H11:L11)</f>
        <v>430</v>
      </c>
      <c r="N11" s="68">
        <f>AVERAGE(H11:L11)</f>
        <v>86</v>
      </c>
      <c r="O11" s="68">
        <f>MIN(H11:L11)</f>
        <v>75</v>
      </c>
      <c r="P11" s="69">
        <f>MAX(H11:L11)</f>
        <v>97</v>
      </c>
      <c r="Q11" s="59"/>
      <c r="R11" s="59"/>
    </row>
    <row r="12" spans="4:18" ht="14.25" thickTop="1" thickBot="1">
      <c r="E12" s="59"/>
      <c r="F12" s="59"/>
      <c r="G12" s="70" t="s">
        <v>168</v>
      </c>
      <c r="H12" s="70">
        <v>78</v>
      </c>
      <c r="I12" s="70">
        <v>99</v>
      </c>
      <c r="J12" s="70">
        <v>89</v>
      </c>
      <c r="K12" s="70">
        <v>110</v>
      </c>
      <c r="L12" s="70">
        <v>88</v>
      </c>
      <c r="M12" s="68">
        <f t="shared" ref="M12:M14" si="0">SUM(H12:L12)</f>
        <v>464</v>
      </c>
      <c r="N12" s="68">
        <f t="shared" ref="N12:N14" si="1">AVERAGE(H12:L12)</f>
        <v>92.8</v>
      </c>
      <c r="O12" s="68">
        <f t="shared" ref="O12:O14" si="2">MIN(H12:L12)</f>
        <v>78</v>
      </c>
      <c r="P12" s="69">
        <f t="shared" ref="P12:P14" si="3">MAX(H12:L12)</f>
        <v>110</v>
      </c>
      <c r="Q12" s="59"/>
      <c r="R12" s="59"/>
    </row>
    <row r="13" spans="4:18" ht="14.25" thickTop="1" thickBot="1">
      <c r="E13" s="59"/>
      <c r="F13" s="59"/>
      <c r="G13" s="70" t="s">
        <v>169</v>
      </c>
      <c r="H13" s="70">
        <v>89</v>
      </c>
      <c r="I13" s="70">
        <v>97</v>
      </c>
      <c r="J13" s="70">
        <v>70</v>
      </c>
      <c r="K13" s="70">
        <v>101</v>
      </c>
      <c r="L13" s="70">
        <v>99</v>
      </c>
      <c r="M13" s="68">
        <f t="shared" si="0"/>
        <v>456</v>
      </c>
      <c r="N13" s="68">
        <f t="shared" si="1"/>
        <v>91.2</v>
      </c>
      <c r="O13" s="68">
        <f t="shared" si="2"/>
        <v>70</v>
      </c>
      <c r="P13" s="69">
        <f t="shared" si="3"/>
        <v>101</v>
      </c>
      <c r="Q13" s="59"/>
      <c r="R13" s="59"/>
    </row>
    <row r="14" spans="4:18" ht="14.25" thickTop="1" thickBot="1">
      <c r="E14" s="59"/>
      <c r="F14" s="59"/>
      <c r="G14" s="71" t="s">
        <v>170</v>
      </c>
      <c r="H14" s="71">
        <v>98</v>
      </c>
      <c r="I14" s="71">
        <v>90</v>
      </c>
      <c r="J14" s="71">
        <v>105</v>
      </c>
      <c r="K14" s="71">
        <v>108</v>
      </c>
      <c r="L14" s="71">
        <v>99</v>
      </c>
      <c r="M14" s="68">
        <f t="shared" si="0"/>
        <v>500</v>
      </c>
      <c r="N14" s="68">
        <f t="shared" si="1"/>
        <v>100</v>
      </c>
      <c r="O14" s="68">
        <f t="shared" si="2"/>
        <v>90</v>
      </c>
      <c r="P14" s="69">
        <f t="shared" si="3"/>
        <v>108</v>
      </c>
      <c r="Q14" s="59"/>
      <c r="R14" s="59"/>
    </row>
    <row r="15" spans="4:18" ht="14.25" thickTop="1" thickBot="1">
      <c r="E15" s="59"/>
      <c r="F15" s="59"/>
      <c r="G15" s="72" t="s">
        <v>67</v>
      </c>
      <c r="H15" s="72">
        <f>SUM(H11:H14)</f>
        <v>345</v>
      </c>
      <c r="I15" s="72">
        <f t="shared" ref="I15:L15" si="4">SUM(I11:I14)</f>
        <v>361</v>
      </c>
      <c r="J15" s="72">
        <f t="shared" si="4"/>
        <v>354</v>
      </c>
      <c r="K15" s="72">
        <f t="shared" si="4"/>
        <v>407</v>
      </c>
      <c r="L15" s="72">
        <f t="shared" si="4"/>
        <v>383</v>
      </c>
      <c r="M15" s="73"/>
      <c r="N15" s="59"/>
      <c r="O15" s="59"/>
      <c r="P15" s="59"/>
      <c r="Q15" s="59"/>
      <c r="R15" s="59"/>
    </row>
    <row r="16" spans="4:18" ht="27" thickTop="1" thickBot="1">
      <c r="E16" s="59"/>
      <c r="F16" s="59"/>
      <c r="G16" s="74" t="s">
        <v>171</v>
      </c>
      <c r="H16" s="74" t="str">
        <f>IF(H15&gt;=380,"dobry rok", " ")</f>
        <v xml:space="preserve"> </v>
      </c>
      <c r="I16" s="74" t="str">
        <f t="shared" ref="I16:L16" si="5">IF(I15&gt;=380,"dobry rok", " ")</f>
        <v xml:space="preserve"> </v>
      </c>
      <c r="J16" s="74" t="str">
        <f t="shared" si="5"/>
        <v xml:space="preserve"> </v>
      </c>
      <c r="K16" s="74" t="str">
        <f t="shared" si="5"/>
        <v>dobry rok</v>
      </c>
      <c r="L16" s="74" t="str">
        <f t="shared" si="5"/>
        <v>dobry rok</v>
      </c>
      <c r="M16" s="59"/>
      <c r="N16" s="59"/>
      <c r="O16" s="59"/>
      <c r="P16" s="59"/>
      <c r="Q16" s="59"/>
      <c r="R16" s="59"/>
    </row>
    <row r="17" spans="4:18" ht="14.25" thickTop="1" thickBot="1">
      <c r="E17" s="59"/>
      <c r="F17" s="59"/>
      <c r="G17" s="74" t="s">
        <v>172</v>
      </c>
      <c r="H17" s="74">
        <f>COUNTIF(H15:L15,"&gt;=380")</f>
        <v>2</v>
      </c>
      <c r="I17" s="75"/>
      <c r="J17" s="75"/>
      <c r="K17" s="75"/>
      <c r="L17" s="75"/>
      <c r="M17" s="59"/>
      <c r="N17" s="59"/>
      <c r="O17" s="59"/>
      <c r="P17" s="59"/>
      <c r="Q17" s="59"/>
      <c r="R17" s="59"/>
    </row>
    <row r="18" spans="4:18" ht="42.75" customHeight="1" thickTop="1" thickBot="1">
      <c r="E18" s="59"/>
      <c r="F18" s="59"/>
      <c r="G18" s="74" t="s">
        <v>173</v>
      </c>
      <c r="H18" s="74">
        <f>SUMIF(H15:L15,"&gt;=380")</f>
        <v>790</v>
      </c>
      <c r="I18" s="59"/>
      <c r="J18" s="59"/>
      <c r="K18" s="59"/>
      <c r="L18" s="59"/>
      <c r="M18" s="59"/>
      <c r="N18" s="59"/>
      <c r="O18" s="59"/>
      <c r="P18" s="59"/>
      <c r="Q18" s="59"/>
      <c r="R18" s="59"/>
    </row>
    <row r="19" spans="4:18" ht="13.5" thickTop="1"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</row>
    <row r="20" spans="4:18">
      <c r="D20" s="59"/>
      <c r="E20" s="76" t="s">
        <v>221</v>
      </c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</row>
    <row r="21" spans="4:18">
      <c r="D21" s="59"/>
      <c r="E21" s="59" t="s">
        <v>174</v>
      </c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</row>
    <row r="22" spans="4:18">
      <c r="D22" s="59"/>
      <c r="E22" s="59" t="s">
        <v>175</v>
      </c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</row>
    <row r="23" spans="4:18">
      <c r="D23" s="59"/>
      <c r="E23" s="59" t="s">
        <v>176</v>
      </c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</row>
    <row r="24" spans="4:18">
      <c r="D24" s="59"/>
      <c r="E24" s="59" t="s">
        <v>177</v>
      </c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</row>
    <row r="25" spans="4:18"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</row>
    <row r="26" spans="4:18">
      <c r="D26" s="59"/>
      <c r="E26" s="76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</row>
    <row r="27" spans="4:18">
      <c r="D27" s="59"/>
      <c r="O27" s="59"/>
      <c r="P27" s="59"/>
      <c r="Q27" s="59"/>
      <c r="R27" s="59"/>
    </row>
    <row r="28" spans="4:18">
      <c r="D28" s="59"/>
      <c r="O28" s="59"/>
      <c r="P28" s="59"/>
      <c r="Q28" s="59"/>
      <c r="R28" s="59"/>
    </row>
    <row r="29" spans="4:18">
      <c r="D29" s="59"/>
      <c r="O29" s="59"/>
      <c r="P29" s="59"/>
      <c r="Q29" s="59"/>
      <c r="R29" s="59"/>
    </row>
    <row r="30" spans="4:18">
      <c r="D30" s="59"/>
      <c r="O30" s="59"/>
      <c r="P30" s="59"/>
      <c r="Q30" s="59"/>
      <c r="R30" s="59"/>
    </row>
    <row r="31" spans="4:18">
      <c r="D31" s="59"/>
      <c r="O31" s="59"/>
      <c r="P31" s="59"/>
      <c r="Q31" s="59"/>
      <c r="R31" s="59"/>
    </row>
    <row r="32" spans="4:18"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</row>
    <row r="33" spans="4:18">
      <c r="D33" s="59"/>
      <c r="E33" s="76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</row>
    <row r="34" spans="4:18">
      <c r="D34" s="59"/>
      <c r="E34" s="59"/>
      <c r="F34" s="76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</row>
    <row r="35" spans="4:18"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</row>
    <row r="36" spans="4:18"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</row>
    <row r="37" spans="4:18">
      <c r="D37" s="59"/>
      <c r="E37" s="76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</row>
    <row r="38" spans="4:18">
      <c r="D38" s="59"/>
      <c r="E38" s="59"/>
      <c r="F38" s="76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</row>
    <row r="39" spans="4:18"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</row>
    <row r="40" spans="4:18"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</row>
    <row r="41" spans="4:18"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</row>
    <row r="42" spans="4:18"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</row>
    <row r="43" spans="4:18">
      <c r="D43" s="59"/>
      <c r="E43" s="76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</row>
    <row r="44" spans="4:18">
      <c r="D44" s="59"/>
      <c r="E44" s="59"/>
      <c r="F44" s="76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</row>
    <row r="45" spans="4:18"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</row>
    <row r="46" spans="4:18"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</row>
    <row r="47" spans="4:18"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</row>
    <row r="48" spans="4:18"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</row>
    <row r="49" spans="4:18"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</row>
    <row r="50" spans="4:18">
      <c r="D50" s="76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</row>
    <row r="51" spans="4:18">
      <c r="D51" s="59"/>
      <c r="E51" s="59"/>
      <c r="P51" s="59"/>
      <c r="Q51" s="59"/>
      <c r="R51" s="59"/>
    </row>
    <row r="52" spans="4:18">
      <c r="D52" s="59"/>
      <c r="E52" s="59"/>
      <c r="P52" s="59"/>
      <c r="Q52" s="59"/>
      <c r="R52" s="59"/>
    </row>
    <row r="53" spans="4:18">
      <c r="D53" s="59"/>
      <c r="E53" s="59"/>
      <c r="P53" s="59"/>
      <c r="Q53" s="59"/>
      <c r="R53" s="59"/>
    </row>
    <row r="54" spans="4:18">
      <c r="D54" s="59"/>
      <c r="E54" s="59"/>
      <c r="P54" s="59"/>
      <c r="Q54" s="59"/>
      <c r="R54" s="59"/>
    </row>
    <row r="55" spans="4:18">
      <c r="D55" s="59"/>
      <c r="E55" s="59"/>
      <c r="P55" s="59"/>
      <c r="Q55" s="59"/>
      <c r="R55" s="59"/>
    </row>
    <row r="56" spans="4:18"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</row>
  </sheetData>
  <mergeCells count="1">
    <mergeCell ref="E8:Q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G62"/>
  <sheetViews>
    <sheetView topLeftCell="A15" workbookViewId="0">
      <selection activeCell="H49" sqref="H49"/>
    </sheetView>
  </sheetViews>
  <sheetFormatPr defaultRowHeight="12.75"/>
  <cols>
    <col min="3" max="3" width="14" customWidth="1"/>
    <col min="4" max="4" width="12.42578125" customWidth="1"/>
    <col min="5" max="5" width="15.140625" customWidth="1"/>
    <col min="6" max="6" width="28" customWidth="1"/>
  </cols>
  <sheetData>
    <row r="1" spans="2:7">
      <c r="B1" s="78"/>
      <c r="C1" s="77"/>
      <c r="D1" s="77"/>
      <c r="E1" s="77"/>
      <c r="F1" s="77"/>
      <c r="G1" s="77"/>
    </row>
    <row r="2" spans="2:7">
      <c r="B2" s="79"/>
      <c r="C2" s="54" t="s">
        <v>178</v>
      </c>
      <c r="D2" s="77"/>
      <c r="E2" s="77"/>
      <c r="F2" s="77"/>
      <c r="G2" s="77"/>
    </row>
    <row r="3" spans="2:7">
      <c r="B3" s="78"/>
      <c r="C3" s="54" t="s">
        <v>179</v>
      </c>
      <c r="D3" s="77"/>
      <c r="E3" s="77"/>
      <c r="F3" s="77"/>
      <c r="G3" s="77"/>
    </row>
    <row r="4" spans="2:7">
      <c r="B4" s="78"/>
      <c r="C4" s="53" t="s">
        <v>180</v>
      </c>
      <c r="D4" s="77"/>
      <c r="E4" s="77"/>
      <c r="F4" s="77"/>
      <c r="G4" s="77"/>
    </row>
    <row r="5" spans="2:7">
      <c r="B5" s="78"/>
      <c r="C5" s="54" t="s">
        <v>181</v>
      </c>
      <c r="D5" s="77"/>
      <c r="E5" s="77"/>
      <c r="F5" s="77"/>
      <c r="G5" s="77"/>
    </row>
    <row r="6" spans="2:7">
      <c r="B6" s="78"/>
      <c r="C6" s="54"/>
      <c r="D6" s="77"/>
      <c r="E6" s="77"/>
      <c r="F6" s="77"/>
      <c r="G6" s="77"/>
    </row>
    <row r="8" spans="2:7" ht="15.75">
      <c r="C8" s="161" t="s">
        <v>182</v>
      </c>
      <c r="D8" s="161"/>
      <c r="E8" s="161"/>
    </row>
    <row r="10" spans="2:7">
      <c r="C10" s="80" t="s">
        <v>183</v>
      </c>
      <c r="D10" s="80" t="s">
        <v>184</v>
      </c>
      <c r="E10" s="80" t="s">
        <v>185</v>
      </c>
    </row>
    <row r="11" spans="2:7">
      <c r="C11" s="81" t="s">
        <v>222</v>
      </c>
      <c r="D11" s="82">
        <v>20</v>
      </c>
      <c r="E11" s="82">
        <f>D11</f>
        <v>20</v>
      </c>
    </row>
    <row r="12" spans="2:7">
      <c r="C12" s="83" t="s">
        <v>223</v>
      </c>
      <c r="D12" s="84">
        <f>D11+5</f>
        <v>25</v>
      </c>
      <c r="E12" s="84">
        <f>E11+D12</f>
        <v>45</v>
      </c>
    </row>
    <row r="13" spans="2:7">
      <c r="C13" s="81" t="s">
        <v>224</v>
      </c>
      <c r="D13" s="84">
        <f t="shared" ref="D13:D22" si="0">D12+5</f>
        <v>30</v>
      </c>
      <c r="E13" s="84">
        <f t="shared" ref="E13:E22" si="1">E12+D13</f>
        <v>75</v>
      </c>
    </row>
    <row r="14" spans="2:7">
      <c r="C14" s="83" t="s">
        <v>225</v>
      </c>
      <c r="D14" s="84">
        <f t="shared" si="0"/>
        <v>35</v>
      </c>
      <c r="E14" s="84">
        <f t="shared" si="1"/>
        <v>110</v>
      </c>
    </row>
    <row r="15" spans="2:7">
      <c r="C15" s="81" t="s">
        <v>226</v>
      </c>
      <c r="D15" s="84">
        <f t="shared" si="0"/>
        <v>40</v>
      </c>
      <c r="E15" s="84">
        <f t="shared" si="1"/>
        <v>150</v>
      </c>
    </row>
    <row r="16" spans="2:7">
      <c r="C16" s="83" t="s">
        <v>227</v>
      </c>
      <c r="D16" s="84">
        <f t="shared" si="0"/>
        <v>45</v>
      </c>
      <c r="E16" s="84">
        <f t="shared" si="1"/>
        <v>195</v>
      </c>
    </row>
    <row r="17" spans="3:5">
      <c r="C17" s="81" t="s">
        <v>228</v>
      </c>
      <c r="D17" s="84">
        <f t="shared" si="0"/>
        <v>50</v>
      </c>
      <c r="E17" s="84">
        <f t="shared" si="1"/>
        <v>245</v>
      </c>
    </row>
    <row r="18" spans="3:5">
      <c r="C18" s="83" t="s">
        <v>229</v>
      </c>
      <c r="D18" s="84">
        <f t="shared" si="0"/>
        <v>55</v>
      </c>
      <c r="E18" s="84">
        <f t="shared" si="1"/>
        <v>300</v>
      </c>
    </row>
    <row r="19" spans="3:5">
      <c r="C19" s="81" t="s">
        <v>230</v>
      </c>
      <c r="D19" s="84">
        <f t="shared" si="0"/>
        <v>60</v>
      </c>
      <c r="E19" s="84">
        <f t="shared" si="1"/>
        <v>360</v>
      </c>
    </row>
    <row r="20" spans="3:5">
      <c r="C20" s="83" t="s">
        <v>231</v>
      </c>
      <c r="D20" s="84">
        <f t="shared" si="0"/>
        <v>65</v>
      </c>
      <c r="E20" s="84">
        <f t="shared" si="1"/>
        <v>425</v>
      </c>
    </row>
    <row r="21" spans="3:5">
      <c r="C21" s="81" t="s">
        <v>232</v>
      </c>
      <c r="D21" s="84">
        <f t="shared" si="0"/>
        <v>70</v>
      </c>
      <c r="E21" s="84">
        <f t="shared" si="1"/>
        <v>495</v>
      </c>
    </row>
    <row r="22" spans="3:5">
      <c r="C22" s="83" t="s">
        <v>233</v>
      </c>
      <c r="D22" s="84">
        <f t="shared" si="0"/>
        <v>75</v>
      </c>
      <c r="E22" s="84">
        <f t="shared" si="1"/>
        <v>570</v>
      </c>
    </row>
    <row r="24" spans="3:5">
      <c r="C24" s="54" t="s">
        <v>186</v>
      </c>
    </row>
    <row r="25" spans="3:5">
      <c r="C25" t="s">
        <v>187</v>
      </c>
    </row>
    <row r="26" spans="3:5">
      <c r="C26" t="s">
        <v>188</v>
      </c>
    </row>
    <row r="27" spans="3:5">
      <c r="C27" t="s">
        <v>189</v>
      </c>
    </row>
    <row r="29" spans="3:5">
      <c r="C29" s="53"/>
    </row>
    <row r="53" spans="3:3">
      <c r="C53" s="53"/>
    </row>
    <row r="54" spans="3:3">
      <c r="C54" s="53"/>
    </row>
    <row r="58" spans="3:3">
      <c r="C58" s="85"/>
    </row>
    <row r="59" spans="3:3">
      <c r="C59" s="85"/>
    </row>
    <row r="60" spans="3:3">
      <c r="C60" s="85"/>
    </row>
    <row r="61" spans="3:3">
      <c r="C61" s="85"/>
    </row>
    <row r="62" spans="3:3">
      <c r="C62" s="85"/>
    </row>
  </sheetData>
  <mergeCells count="1">
    <mergeCell ref="C8:E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pobory</vt:lpstr>
      <vt:lpstr>budźet domowy</vt:lpstr>
      <vt:lpstr>wydatki</vt:lpstr>
      <vt:lpstr>liczba uczniów</vt:lpstr>
      <vt:lpstr>ocena semestralna</vt:lpstr>
      <vt:lpstr>zamówienie</vt:lpstr>
      <vt:lpstr>premia</vt:lpstr>
      <vt:lpstr>liczba uczniów w latach</vt:lpstr>
      <vt:lpstr>plan wycieczki</vt:lpstr>
      <vt:lpstr>koszt zakupu benzyny</vt:lpstr>
    </vt:vector>
  </TitlesOfParts>
  <Company>Gimnazjum Nr 42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Zosia</cp:lastModifiedBy>
  <dcterms:created xsi:type="dcterms:W3CDTF">2003-11-12T12:14:28Z</dcterms:created>
  <dcterms:modified xsi:type="dcterms:W3CDTF">2014-02-22T17:30:54Z</dcterms:modified>
</cp:coreProperties>
</file>