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0340" windowHeight="7935"/>
  </bookViews>
  <sheets>
    <sheet name="SKOKI" sheetId="1" r:id="rId1"/>
    <sheet name="ZASADY" sheetId="2" r:id="rId2"/>
    <sheet name="A" sheetId="3" r:id="rId3"/>
    <sheet name="B" sheetId="5" r:id="rId4"/>
    <sheet name="C" sheetId="6" r:id="rId5"/>
    <sheet name="D" sheetId="7" r:id="rId6"/>
    <sheet name="E" sheetId="8" r:id="rId7"/>
    <sheet name="F" sheetId="9" r:id="rId8"/>
    <sheet name="G" sheetId="10" r:id="rId9"/>
  </sheets>
  <definedNames>
    <definedName name="_xlnm._FilterDatabase" localSheetId="0" hidden="1">SKOKI!$A$1:$T$32</definedName>
  </definedNames>
  <calcPr calcId="124519"/>
</workbook>
</file>

<file path=xl/calcChain.xml><?xml version="1.0" encoding="utf-8"?>
<calcChain xmlns="http://schemas.openxmlformats.org/spreadsheetml/2006/main">
  <c r="Z2" i="10"/>
  <c r="T2"/>
  <c r="U2"/>
  <c r="V2"/>
  <c r="W2"/>
  <c r="X2"/>
  <c r="Q2"/>
  <c r="R2"/>
  <c r="N2"/>
  <c r="H2"/>
  <c r="I2"/>
  <c r="J2"/>
  <c r="K2"/>
  <c r="L2"/>
  <c r="A2"/>
  <c r="B2"/>
  <c r="C2"/>
  <c r="D2"/>
  <c r="E2"/>
  <c r="F2"/>
  <c r="Z29"/>
  <c r="Z9"/>
  <c r="AA9" s="1"/>
  <c r="Z21"/>
  <c r="Z7"/>
  <c r="AA7" s="1"/>
  <c r="Z8"/>
  <c r="Z28"/>
  <c r="AA28" s="1"/>
  <c r="Z26"/>
  <c r="Z19"/>
  <c r="AA19" s="1"/>
  <c r="Z30"/>
  <c r="Z27"/>
  <c r="AA27" s="1"/>
  <c r="Z4"/>
  <c r="Z18"/>
  <c r="AA18" s="1"/>
  <c r="Z20"/>
  <c r="Z32"/>
  <c r="AA32" s="1"/>
  <c r="Z31"/>
  <c r="Z17"/>
  <c r="AA17" s="1"/>
  <c r="Z24"/>
  <c r="Z22"/>
  <c r="AA22" s="1"/>
  <c r="Z10"/>
  <c r="Z11"/>
  <c r="AA11" s="1"/>
  <c r="Z25"/>
  <c r="Z12"/>
  <c r="AA12" s="1"/>
  <c r="Z13"/>
  <c r="Z15"/>
  <c r="AA15" s="1"/>
  <c r="Z14"/>
  <c r="Z23"/>
  <c r="AA23" s="1"/>
  <c r="Z5"/>
  <c r="Z3"/>
  <c r="AA3" s="1"/>
  <c r="Z16"/>
  <c r="Z6"/>
  <c r="AA6" s="1"/>
  <c r="Z1"/>
  <c r="T29"/>
  <c r="U29"/>
  <c r="V29"/>
  <c r="W29"/>
  <c r="X29"/>
  <c r="T9"/>
  <c r="U9"/>
  <c r="V9"/>
  <c r="W9"/>
  <c r="X9"/>
  <c r="T21"/>
  <c r="U21"/>
  <c r="V21"/>
  <c r="W21"/>
  <c r="X21"/>
  <c r="T7"/>
  <c r="U7"/>
  <c r="V7"/>
  <c r="W7"/>
  <c r="X7"/>
  <c r="T8"/>
  <c r="U8"/>
  <c r="V8"/>
  <c r="W8"/>
  <c r="X8"/>
  <c r="T28"/>
  <c r="U28"/>
  <c r="V28"/>
  <c r="W28"/>
  <c r="X28"/>
  <c r="T26"/>
  <c r="U26"/>
  <c r="V26"/>
  <c r="W26"/>
  <c r="X26"/>
  <c r="T19"/>
  <c r="U19"/>
  <c r="V19"/>
  <c r="W19"/>
  <c r="X19"/>
  <c r="T30"/>
  <c r="U30"/>
  <c r="V30"/>
  <c r="W30"/>
  <c r="X30"/>
  <c r="T27"/>
  <c r="U27"/>
  <c r="V27"/>
  <c r="W27"/>
  <c r="X27"/>
  <c r="T4"/>
  <c r="U4"/>
  <c r="V4"/>
  <c r="W4"/>
  <c r="X4"/>
  <c r="T18"/>
  <c r="U18"/>
  <c r="V18"/>
  <c r="W18"/>
  <c r="X18"/>
  <c r="T20"/>
  <c r="U20"/>
  <c r="V20"/>
  <c r="W20"/>
  <c r="X20"/>
  <c r="T32"/>
  <c r="U32"/>
  <c r="V32"/>
  <c r="W32"/>
  <c r="X32"/>
  <c r="T31"/>
  <c r="U31"/>
  <c r="V31"/>
  <c r="W31"/>
  <c r="X31"/>
  <c r="T17"/>
  <c r="U17"/>
  <c r="V17"/>
  <c r="W17"/>
  <c r="X17"/>
  <c r="T24"/>
  <c r="U24"/>
  <c r="V24"/>
  <c r="W24"/>
  <c r="X24"/>
  <c r="T22"/>
  <c r="U22"/>
  <c r="V22"/>
  <c r="W22"/>
  <c r="X22"/>
  <c r="T10"/>
  <c r="U10"/>
  <c r="V10"/>
  <c r="W10"/>
  <c r="X10"/>
  <c r="T11"/>
  <c r="U11"/>
  <c r="V11"/>
  <c r="W11"/>
  <c r="X11"/>
  <c r="T25"/>
  <c r="U25"/>
  <c r="V25"/>
  <c r="W25"/>
  <c r="X25"/>
  <c r="T12"/>
  <c r="U12"/>
  <c r="V12"/>
  <c r="W12"/>
  <c r="X12"/>
  <c r="T13"/>
  <c r="U13"/>
  <c r="V13"/>
  <c r="W13"/>
  <c r="X13"/>
  <c r="T15"/>
  <c r="U15"/>
  <c r="V15"/>
  <c r="W15"/>
  <c r="X15"/>
  <c r="T14"/>
  <c r="U14"/>
  <c r="V14"/>
  <c r="W14"/>
  <c r="X14"/>
  <c r="T23"/>
  <c r="U23"/>
  <c r="V23"/>
  <c r="W23"/>
  <c r="X23"/>
  <c r="T5"/>
  <c r="U5"/>
  <c r="V5"/>
  <c r="W5"/>
  <c r="X5"/>
  <c r="T3"/>
  <c r="U3"/>
  <c r="V3"/>
  <c r="W3"/>
  <c r="X3"/>
  <c r="T16"/>
  <c r="U16"/>
  <c r="V16"/>
  <c r="W16"/>
  <c r="X16"/>
  <c r="T6"/>
  <c r="U6"/>
  <c r="V6"/>
  <c r="W6"/>
  <c r="X6"/>
  <c r="U1"/>
  <c r="V1"/>
  <c r="W1"/>
  <c r="X1"/>
  <c r="T1"/>
  <c r="Q29"/>
  <c r="R29"/>
  <c r="S29" s="1"/>
  <c r="Q9"/>
  <c r="R9"/>
  <c r="S9" s="1"/>
  <c r="Q21"/>
  <c r="R21"/>
  <c r="S21" s="1"/>
  <c r="Q7"/>
  <c r="R7"/>
  <c r="S7" s="1"/>
  <c r="Q8"/>
  <c r="R8"/>
  <c r="S8" s="1"/>
  <c r="Q28"/>
  <c r="R28"/>
  <c r="S28" s="1"/>
  <c r="Q26"/>
  <c r="R26"/>
  <c r="S26" s="1"/>
  <c r="Q19"/>
  <c r="R19"/>
  <c r="S19" s="1"/>
  <c r="Q30"/>
  <c r="R30"/>
  <c r="S30" s="1"/>
  <c r="Q27"/>
  <c r="R27"/>
  <c r="S27" s="1"/>
  <c r="Q4"/>
  <c r="R4"/>
  <c r="S4" s="1"/>
  <c r="Q18"/>
  <c r="R18"/>
  <c r="S18" s="1"/>
  <c r="Q20"/>
  <c r="R20"/>
  <c r="S20" s="1"/>
  <c r="Q32"/>
  <c r="R32"/>
  <c r="S32" s="1"/>
  <c r="Q31"/>
  <c r="R31"/>
  <c r="S31" s="1"/>
  <c r="Q17"/>
  <c r="R17"/>
  <c r="S17" s="1"/>
  <c r="Q24"/>
  <c r="R24"/>
  <c r="S24" s="1"/>
  <c r="Q22"/>
  <c r="R22"/>
  <c r="S22" s="1"/>
  <c r="Q10"/>
  <c r="R10"/>
  <c r="S10" s="1"/>
  <c r="Q11"/>
  <c r="R11"/>
  <c r="S11" s="1"/>
  <c r="Q25"/>
  <c r="R25"/>
  <c r="S25" s="1"/>
  <c r="Q12"/>
  <c r="R12"/>
  <c r="S12" s="1"/>
  <c r="Q13"/>
  <c r="R13"/>
  <c r="S13" s="1"/>
  <c r="Q15"/>
  <c r="R15"/>
  <c r="S15" s="1"/>
  <c r="Q14"/>
  <c r="R14"/>
  <c r="S14" s="1"/>
  <c r="Q23"/>
  <c r="R23"/>
  <c r="S23" s="1"/>
  <c r="Q5"/>
  <c r="R5"/>
  <c r="S5" s="1"/>
  <c r="Q3"/>
  <c r="R3"/>
  <c r="S3" s="1"/>
  <c r="Q16"/>
  <c r="R16"/>
  <c r="S16" s="1"/>
  <c r="Q6"/>
  <c r="R6"/>
  <c r="S6" s="1"/>
  <c r="R1"/>
  <c r="Q1"/>
  <c r="N29"/>
  <c r="N9"/>
  <c r="N21"/>
  <c r="N7"/>
  <c r="N8"/>
  <c r="N28"/>
  <c r="N26"/>
  <c r="N19"/>
  <c r="N30"/>
  <c r="N27"/>
  <c r="N4"/>
  <c r="N18"/>
  <c r="N20"/>
  <c r="N32"/>
  <c r="N31"/>
  <c r="N17"/>
  <c r="N24"/>
  <c r="N22"/>
  <c r="N10"/>
  <c r="N11"/>
  <c r="N25"/>
  <c r="N12"/>
  <c r="N13"/>
  <c r="N15"/>
  <c r="N14"/>
  <c r="N23"/>
  <c r="N5"/>
  <c r="N3"/>
  <c r="N16"/>
  <c r="N6"/>
  <c r="N1"/>
  <c r="H29"/>
  <c r="M29" s="1"/>
  <c r="I29"/>
  <c r="J29"/>
  <c r="K29"/>
  <c r="L29"/>
  <c r="H9"/>
  <c r="I9"/>
  <c r="M9" s="1"/>
  <c r="J9"/>
  <c r="K9"/>
  <c r="L9"/>
  <c r="H21"/>
  <c r="M21" s="1"/>
  <c r="I21"/>
  <c r="J21"/>
  <c r="K21"/>
  <c r="L21"/>
  <c r="H7"/>
  <c r="I7"/>
  <c r="M7" s="1"/>
  <c r="J7"/>
  <c r="K7"/>
  <c r="L7"/>
  <c r="H8"/>
  <c r="M8" s="1"/>
  <c r="I8"/>
  <c r="J8"/>
  <c r="K8"/>
  <c r="L8"/>
  <c r="H28"/>
  <c r="I28"/>
  <c r="M28" s="1"/>
  <c r="J28"/>
  <c r="K28"/>
  <c r="L28"/>
  <c r="H26"/>
  <c r="M26" s="1"/>
  <c r="I26"/>
  <c r="J26"/>
  <c r="K26"/>
  <c r="L26"/>
  <c r="H19"/>
  <c r="I19"/>
  <c r="M19" s="1"/>
  <c r="J19"/>
  <c r="K19"/>
  <c r="L19"/>
  <c r="H30"/>
  <c r="M30" s="1"/>
  <c r="I30"/>
  <c r="J30"/>
  <c r="K30"/>
  <c r="L30"/>
  <c r="H27"/>
  <c r="I27"/>
  <c r="M27" s="1"/>
  <c r="J27"/>
  <c r="K27"/>
  <c r="L27"/>
  <c r="H4"/>
  <c r="M4" s="1"/>
  <c r="I4"/>
  <c r="J4"/>
  <c r="K4"/>
  <c r="L4"/>
  <c r="H18"/>
  <c r="I18"/>
  <c r="M18" s="1"/>
  <c r="J18"/>
  <c r="K18"/>
  <c r="L18"/>
  <c r="H20"/>
  <c r="M20" s="1"/>
  <c r="I20"/>
  <c r="J20"/>
  <c r="K20"/>
  <c r="L20"/>
  <c r="H32"/>
  <c r="I32"/>
  <c r="M32" s="1"/>
  <c r="J32"/>
  <c r="K32"/>
  <c r="L32"/>
  <c r="H31"/>
  <c r="M31" s="1"/>
  <c r="I31"/>
  <c r="J31"/>
  <c r="K31"/>
  <c r="L31"/>
  <c r="H17"/>
  <c r="I17"/>
  <c r="M17" s="1"/>
  <c r="J17"/>
  <c r="K17"/>
  <c r="L17"/>
  <c r="H24"/>
  <c r="M24" s="1"/>
  <c r="I24"/>
  <c r="J24"/>
  <c r="K24"/>
  <c r="L24"/>
  <c r="H22"/>
  <c r="I22"/>
  <c r="M22" s="1"/>
  <c r="J22"/>
  <c r="K22"/>
  <c r="L22"/>
  <c r="H10"/>
  <c r="M10" s="1"/>
  <c r="I10"/>
  <c r="J10"/>
  <c r="K10"/>
  <c r="L10"/>
  <c r="H11"/>
  <c r="I11"/>
  <c r="M11" s="1"/>
  <c r="J11"/>
  <c r="K11"/>
  <c r="L11"/>
  <c r="H25"/>
  <c r="M25" s="1"/>
  <c r="I25"/>
  <c r="J25"/>
  <c r="K25"/>
  <c r="L25"/>
  <c r="H12"/>
  <c r="I12"/>
  <c r="M12" s="1"/>
  <c r="J12"/>
  <c r="K12"/>
  <c r="L12"/>
  <c r="H13"/>
  <c r="M13" s="1"/>
  <c r="I13"/>
  <c r="J13"/>
  <c r="K13"/>
  <c r="L13"/>
  <c r="H15"/>
  <c r="I15"/>
  <c r="M15" s="1"/>
  <c r="J15"/>
  <c r="K15"/>
  <c r="L15"/>
  <c r="H14"/>
  <c r="M14" s="1"/>
  <c r="I14"/>
  <c r="J14"/>
  <c r="K14"/>
  <c r="L14"/>
  <c r="H23"/>
  <c r="I23"/>
  <c r="M23" s="1"/>
  <c r="J23"/>
  <c r="K23"/>
  <c r="L23"/>
  <c r="H5"/>
  <c r="M5" s="1"/>
  <c r="I5"/>
  <c r="J5"/>
  <c r="K5"/>
  <c r="L5"/>
  <c r="H3"/>
  <c r="I3"/>
  <c r="M3" s="1"/>
  <c r="J3"/>
  <c r="K3"/>
  <c r="L3"/>
  <c r="H16"/>
  <c r="M16" s="1"/>
  <c r="I16"/>
  <c r="J16"/>
  <c r="K16"/>
  <c r="L16"/>
  <c r="H6"/>
  <c r="I6"/>
  <c r="M6" s="1"/>
  <c r="J6"/>
  <c r="K6"/>
  <c r="L6"/>
  <c r="I1"/>
  <c r="J1"/>
  <c r="K1"/>
  <c r="L1"/>
  <c r="H1"/>
  <c r="A29"/>
  <c r="B29"/>
  <c r="C29"/>
  <c r="D29"/>
  <c r="E29"/>
  <c r="F29"/>
  <c r="A9"/>
  <c r="B9"/>
  <c r="C9"/>
  <c r="D9"/>
  <c r="E9"/>
  <c r="F9"/>
  <c r="A21"/>
  <c r="B21"/>
  <c r="C21"/>
  <c r="D21"/>
  <c r="E21"/>
  <c r="F21"/>
  <c r="A7"/>
  <c r="B7"/>
  <c r="C7"/>
  <c r="D7"/>
  <c r="E7"/>
  <c r="F7"/>
  <c r="A8"/>
  <c r="B8"/>
  <c r="C8"/>
  <c r="D8"/>
  <c r="E8"/>
  <c r="F8"/>
  <c r="A28"/>
  <c r="B28"/>
  <c r="C28"/>
  <c r="D28"/>
  <c r="E28"/>
  <c r="F28"/>
  <c r="A26"/>
  <c r="B26"/>
  <c r="C26"/>
  <c r="D26"/>
  <c r="E26"/>
  <c r="F26"/>
  <c r="A19"/>
  <c r="B19"/>
  <c r="C19"/>
  <c r="D19"/>
  <c r="E19"/>
  <c r="F19"/>
  <c r="A30"/>
  <c r="B30"/>
  <c r="C30"/>
  <c r="D30"/>
  <c r="E30"/>
  <c r="F30"/>
  <c r="A27"/>
  <c r="B27"/>
  <c r="C27"/>
  <c r="D27"/>
  <c r="E27"/>
  <c r="F27"/>
  <c r="A4"/>
  <c r="B4"/>
  <c r="C4"/>
  <c r="D4"/>
  <c r="E4"/>
  <c r="F4"/>
  <c r="A18"/>
  <c r="B18"/>
  <c r="C18"/>
  <c r="D18"/>
  <c r="E18"/>
  <c r="F18"/>
  <c r="A20"/>
  <c r="B20"/>
  <c r="C20"/>
  <c r="D20"/>
  <c r="E20"/>
  <c r="F20"/>
  <c r="A32"/>
  <c r="B32"/>
  <c r="C32"/>
  <c r="D32"/>
  <c r="E32"/>
  <c r="F32"/>
  <c r="A31"/>
  <c r="B31"/>
  <c r="C31"/>
  <c r="D31"/>
  <c r="E31"/>
  <c r="F31"/>
  <c r="A17"/>
  <c r="B17"/>
  <c r="C17"/>
  <c r="D17"/>
  <c r="E17"/>
  <c r="F17"/>
  <c r="A24"/>
  <c r="B24"/>
  <c r="C24"/>
  <c r="D24"/>
  <c r="E24"/>
  <c r="F24"/>
  <c r="A22"/>
  <c r="B22"/>
  <c r="C22"/>
  <c r="D22"/>
  <c r="E22"/>
  <c r="F22"/>
  <c r="A10"/>
  <c r="B10"/>
  <c r="C10"/>
  <c r="D10"/>
  <c r="E10"/>
  <c r="F10"/>
  <c r="A11"/>
  <c r="B11"/>
  <c r="C11"/>
  <c r="D11"/>
  <c r="E11"/>
  <c r="F11"/>
  <c r="A25"/>
  <c r="B25"/>
  <c r="C25"/>
  <c r="D25"/>
  <c r="E25"/>
  <c r="F25"/>
  <c r="A12"/>
  <c r="B12"/>
  <c r="C12"/>
  <c r="D12"/>
  <c r="E12"/>
  <c r="F12"/>
  <c r="A13"/>
  <c r="B13"/>
  <c r="C13"/>
  <c r="D13"/>
  <c r="E13"/>
  <c r="F13"/>
  <c r="A15"/>
  <c r="B15"/>
  <c r="C15"/>
  <c r="D15"/>
  <c r="E15"/>
  <c r="F15"/>
  <c r="A14"/>
  <c r="B14"/>
  <c r="C14"/>
  <c r="D14"/>
  <c r="E14"/>
  <c r="F14"/>
  <c r="A23"/>
  <c r="B23"/>
  <c r="C23"/>
  <c r="D23"/>
  <c r="E23"/>
  <c r="F23"/>
  <c r="A5"/>
  <c r="B5"/>
  <c r="C5"/>
  <c r="D5"/>
  <c r="E5"/>
  <c r="F5"/>
  <c r="A3"/>
  <c r="B3"/>
  <c r="C3"/>
  <c r="D3"/>
  <c r="E3"/>
  <c r="F3"/>
  <c r="A16"/>
  <c r="B16"/>
  <c r="C16"/>
  <c r="D16"/>
  <c r="E16"/>
  <c r="F16"/>
  <c r="A6"/>
  <c r="B6"/>
  <c r="C6"/>
  <c r="D6"/>
  <c r="E6"/>
  <c r="F6"/>
  <c r="B1"/>
  <c r="C1"/>
  <c r="D1"/>
  <c r="E1"/>
  <c r="F1"/>
  <c r="A1"/>
  <c r="Y6"/>
  <c r="O6"/>
  <c r="G6"/>
  <c r="AA16"/>
  <c r="Y16"/>
  <c r="O16"/>
  <c r="G16"/>
  <c r="Y3"/>
  <c r="O3"/>
  <c r="G3"/>
  <c r="AA5"/>
  <c r="Y5"/>
  <c r="O5"/>
  <c r="G5"/>
  <c r="Y23"/>
  <c r="O23"/>
  <c r="G23"/>
  <c r="AA14"/>
  <c r="Y14"/>
  <c r="O14"/>
  <c r="G14"/>
  <c r="Y15"/>
  <c r="O15"/>
  <c r="G15"/>
  <c r="AA13"/>
  <c r="Y13"/>
  <c r="O13"/>
  <c r="G13"/>
  <c r="Y12"/>
  <c r="O12"/>
  <c r="G12"/>
  <c r="AA25"/>
  <c r="Y25"/>
  <c r="O25"/>
  <c r="G25"/>
  <c r="Y11"/>
  <c r="O11"/>
  <c r="G11"/>
  <c r="AA10"/>
  <c r="Y10"/>
  <c r="O10"/>
  <c r="G10"/>
  <c r="Y22"/>
  <c r="O22"/>
  <c r="G22"/>
  <c r="AA24"/>
  <c r="Y24"/>
  <c r="O24"/>
  <c r="G24"/>
  <c r="Y17"/>
  <c r="O17"/>
  <c r="G17"/>
  <c r="AA31"/>
  <c r="Y31"/>
  <c r="O31"/>
  <c r="G31"/>
  <c r="Y32"/>
  <c r="O32"/>
  <c r="G32"/>
  <c r="AA20"/>
  <c r="Y20"/>
  <c r="O20"/>
  <c r="G20"/>
  <c r="Y18"/>
  <c r="O18"/>
  <c r="G18"/>
  <c r="AA4"/>
  <c r="Y4"/>
  <c r="O4"/>
  <c r="G4"/>
  <c r="Y27"/>
  <c r="O27"/>
  <c r="G27"/>
  <c r="AA30"/>
  <c r="Y30"/>
  <c r="O30"/>
  <c r="G30"/>
  <c r="Y19"/>
  <c r="O19"/>
  <c r="G19"/>
  <c r="AA26"/>
  <c r="Y26"/>
  <c r="O26"/>
  <c r="G26"/>
  <c r="Y28"/>
  <c r="O28"/>
  <c r="G28"/>
  <c r="AA8"/>
  <c r="Y8"/>
  <c r="O8"/>
  <c r="G8"/>
  <c r="Y7"/>
  <c r="O7"/>
  <c r="G7"/>
  <c r="AA21"/>
  <c r="Y21"/>
  <c r="O21"/>
  <c r="G21"/>
  <c r="Y9"/>
  <c r="O9"/>
  <c r="G9"/>
  <c r="AA29"/>
  <c r="Y29"/>
  <c r="O29"/>
  <c r="G29"/>
  <c r="C3" i="8"/>
  <c r="E3" s="1"/>
  <c r="C4"/>
  <c r="E4" s="1"/>
  <c r="C5"/>
  <c r="E5" s="1"/>
  <c r="C6"/>
  <c r="E6" s="1"/>
  <c r="C7"/>
  <c r="E7" s="1"/>
  <c r="C8"/>
  <c r="E8" s="1"/>
  <c r="C9"/>
  <c r="E9" s="1"/>
  <c r="C10"/>
  <c r="E10" s="1"/>
  <c r="C11"/>
  <c r="E11" s="1"/>
  <c r="C12"/>
  <c r="E12" s="1"/>
  <c r="C13"/>
  <c r="E13" s="1"/>
  <c r="C14"/>
  <c r="E14" s="1"/>
  <c r="C15"/>
  <c r="E15" s="1"/>
  <c r="C16"/>
  <c r="E16" s="1"/>
  <c r="C17"/>
  <c r="E17" s="1"/>
  <c r="C18"/>
  <c r="E18" s="1"/>
  <c r="C19"/>
  <c r="E19" s="1"/>
  <c r="C20"/>
  <c r="E20" s="1"/>
  <c r="C21"/>
  <c r="E21" s="1"/>
  <c r="C22"/>
  <c r="E22" s="1"/>
  <c r="C23"/>
  <c r="E23" s="1"/>
  <c r="C24"/>
  <c r="E24" s="1"/>
  <c r="C25"/>
  <c r="E25" s="1"/>
  <c r="C26"/>
  <c r="E26" s="1"/>
  <c r="C27"/>
  <c r="E27" s="1"/>
  <c r="C28"/>
  <c r="E28" s="1"/>
  <c r="C29"/>
  <c r="E29" s="1"/>
  <c r="C30"/>
  <c r="E30" s="1"/>
  <c r="C31"/>
  <c r="E31" s="1"/>
  <c r="C2"/>
  <c r="E2" s="1"/>
  <c r="B3"/>
  <c r="D3" s="1"/>
  <c r="B4"/>
  <c r="D4" s="1"/>
  <c r="B5"/>
  <c r="D5" s="1"/>
  <c r="B6"/>
  <c r="D6" s="1"/>
  <c r="B7"/>
  <c r="D7" s="1"/>
  <c r="B8"/>
  <c r="D8" s="1"/>
  <c r="B9"/>
  <c r="D9" s="1"/>
  <c r="B10"/>
  <c r="D10" s="1"/>
  <c r="B11"/>
  <c r="D11" s="1"/>
  <c r="B12"/>
  <c r="D12" s="1"/>
  <c r="B13"/>
  <c r="D13" s="1"/>
  <c r="B14"/>
  <c r="D14" s="1"/>
  <c r="B15"/>
  <c r="D15" s="1"/>
  <c r="B16"/>
  <c r="D16" s="1"/>
  <c r="B17"/>
  <c r="D17" s="1"/>
  <c r="B18"/>
  <c r="D18" s="1"/>
  <c r="B19"/>
  <c r="D19" s="1"/>
  <c r="B20"/>
  <c r="D20" s="1"/>
  <c r="B21"/>
  <c r="D21" s="1"/>
  <c r="B22"/>
  <c r="D22" s="1"/>
  <c r="B23"/>
  <c r="D23" s="1"/>
  <c r="B24"/>
  <c r="D24" s="1"/>
  <c r="B25"/>
  <c r="D25" s="1"/>
  <c r="B26"/>
  <c r="D26" s="1"/>
  <c r="B27"/>
  <c r="D27" s="1"/>
  <c r="B28"/>
  <c r="D28" s="1"/>
  <c r="B29"/>
  <c r="D29" s="1"/>
  <c r="B30"/>
  <c r="D30" s="1"/>
  <c r="B31"/>
  <c r="D31" s="1"/>
  <c r="B2"/>
  <c r="D2" s="1"/>
  <c r="B3" i="9"/>
  <c r="B4"/>
  <c r="B5"/>
  <c r="B6"/>
  <c r="B7"/>
  <c r="B8"/>
  <c r="B9"/>
  <c r="B10"/>
  <c r="B2"/>
  <c r="B2" i="7"/>
  <c r="C2"/>
  <c r="B3"/>
  <c r="C3"/>
  <c r="B4"/>
  <c r="C4"/>
  <c r="B5"/>
  <c r="C5"/>
  <c r="B6"/>
  <c r="C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C1"/>
  <c r="B1"/>
  <c r="B2" i="6"/>
  <c r="C2"/>
  <c r="D2"/>
  <c r="E2"/>
  <c r="F2"/>
  <c r="B3"/>
  <c r="C3"/>
  <c r="D3"/>
  <c r="E3"/>
  <c r="F3"/>
  <c r="B4"/>
  <c r="C4"/>
  <c r="D4"/>
  <c r="E4"/>
  <c r="F4"/>
  <c r="B5"/>
  <c r="C5"/>
  <c r="D5"/>
  <c r="E5"/>
  <c r="F5"/>
  <c r="B6"/>
  <c r="C6"/>
  <c r="D6"/>
  <c r="E6"/>
  <c r="F6"/>
  <c r="B7"/>
  <c r="C7"/>
  <c r="D7"/>
  <c r="E7"/>
  <c r="F7"/>
  <c r="B8"/>
  <c r="C8"/>
  <c r="D8"/>
  <c r="E8"/>
  <c r="F8"/>
  <c r="B9"/>
  <c r="C9"/>
  <c r="D9"/>
  <c r="E9"/>
  <c r="F9"/>
  <c r="B10"/>
  <c r="C10"/>
  <c r="D10"/>
  <c r="E10"/>
  <c r="F10"/>
  <c r="B11"/>
  <c r="C11"/>
  <c r="D11"/>
  <c r="E11"/>
  <c r="F11"/>
  <c r="B12"/>
  <c r="C12"/>
  <c r="D12"/>
  <c r="E12"/>
  <c r="F12"/>
  <c r="B13"/>
  <c r="C13"/>
  <c r="D13"/>
  <c r="E13"/>
  <c r="F13"/>
  <c r="B14"/>
  <c r="C14"/>
  <c r="D14"/>
  <c r="E14"/>
  <c r="F14"/>
  <c r="B15"/>
  <c r="C15"/>
  <c r="D15"/>
  <c r="E15"/>
  <c r="F15"/>
  <c r="B16"/>
  <c r="C16"/>
  <c r="D16"/>
  <c r="E16"/>
  <c r="F16"/>
  <c r="B17"/>
  <c r="C17"/>
  <c r="D17"/>
  <c r="E17"/>
  <c r="F17"/>
  <c r="B18"/>
  <c r="C18"/>
  <c r="D18"/>
  <c r="E18"/>
  <c r="F18"/>
  <c r="B19"/>
  <c r="C19"/>
  <c r="D19"/>
  <c r="E19"/>
  <c r="F19"/>
  <c r="B20"/>
  <c r="C20"/>
  <c r="D20"/>
  <c r="E20"/>
  <c r="F20"/>
  <c r="B21"/>
  <c r="C21"/>
  <c r="D21"/>
  <c r="E21"/>
  <c r="F21"/>
  <c r="B22"/>
  <c r="C22"/>
  <c r="D22"/>
  <c r="E22"/>
  <c r="F22"/>
  <c r="B23"/>
  <c r="C23"/>
  <c r="D23"/>
  <c r="E23"/>
  <c r="F23"/>
  <c r="B24"/>
  <c r="C24"/>
  <c r="D24"/>
  <c r="E24"/>
  <c r="F24"/>
  <c r="B25"/>
  <c r="C25"/>
  <c r="D25"/>
  <c r="E25"/>
  <c r="F25"/>
  <c r="B26"/>
  <c r="C26"/>
  <c r="D26"/>
  <c r="E26"/>
  <c r="F26"/>
  <c r="B27"/>
  <c r="C27"/>
  <c r="D27"/>
  <c r="E27"/>
  <c r="F27"/>
  <c r="B28"/>
  <c r="C28"/>
  <c r="D28"/>
  <c r="E28"/>
  <c r="F28"/>
  <c r="B29"/>
  <c r="C29"/>
  <c r="D29"/>
  <c r="E29"/>
  <c r="F29"/>
  <c r="B30"/>
  <c r="C30"/>
  <c r="D30"/>
  <c r="E30"/>
  <c r="F30"/>
  <c r="B31"/>
  <c r="C31"/>
  <c r="D31"/>
  <c r="E31"/>
  <c r="F31"/>
  <c r="C1"/>
  <c r="D1"/>
  <c r="E1"/>
  <c r="F1"/>
  <c r="B1"/>
  <c r="B2" i="5"/>
  <c r="C2"/>
  <c r="B3"/>
  <c r="C3"/>
  <c r="B4"/>
  <c r="C4"/>
  <c r="B5"/>
  <c r="C5"/>
  <c r="B6"/>
  <c r="C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D23" s="1"/>
  <c r="C23"/>
  <c r="B24"/>
  <c r="D24" s="1"/>
  <c r="C24"/>
  <c r="B25"/>
  <c r="D25" s="1"/>
  <c r="C25"/>
  <c r="B26"/>
  <c r="D26" s="1"/>
  <c r="C26"/>
  <c r="B27"/>
  <c r="D27" s="1"/>
  <c r="C27"/>
  <c r="B28"/>
  <c r="D28" s="1"/>
  <c r="C28"/>
  <c r="B29"/>
  <c r="D29" s="1"/>
  <c r="C29"/>
  <c r="B30"/>
  <c r="D30" s="1"/>
  <c r="C30"/>
  <c r="B31"/>
  <c r="D31" s="1"/>
  <c r="C31"/>
  <c r="B1"/>
  <c r="C1"/>
  <c r="B2" i="3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1"/>
  <c r="A1" i="8" l="1"/>
  <c r="D22" i="5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AB29" i="10"/>
  <c r="AB9"/>
  <c r="AB21"/>
  <c r="AB7"/>
  <c r="AB8"/>
  <c r="AB28"/>
  <c r="AB26"/>
  <c r="AB19"/>
  <c r="AB30"/>
  <c r="AB27"/>
  <c r="AB4"/>
  <c r="AB18"/>
  <c r="AB20"/>
  <c r="AB32"/>
  <c r="AB31"/>
  <c r="AB17"/>
  <c r="AB24"/>
  <c r="AB22"/>
  <c r="AB10"/>
  <c r="AB11"/>
  <c r="AB25"/>
  <c r="AB12"/>
  <c r="AB13"/>
  <c r="AB15"/>
  <c r="AB23"/>
  <c r="AB3"/>
  <c r="AB6"/>
  <c r="AB14"/>
  <c r="AB5"/>
  <c r="AB16"/>
  <c r="P29"/>
  <c r="AC29" s="1"/>
  <c r="P9"/>
  <c r="AC9" s="1"/>
  <c r="P21"/>
  <c r="AC21" s="1"/>
  <c r="P7"/>
  <c r="AC7" s="1"/>
  <c r="P8"/>
  <c r="AC8" s="1"/>
  <c r="P28"/>
  <c r="AC28" s="1"/>
  <c r="P26"/>
  <c r="AC26" s="1"/>
  <c r="P19"/>
  <c r="AC19" s="1"/>
  <c r="P30"/>
  <c r="AC30" s="1"/>
  <c r="P27"/>
  <c r="AC27" s="1"/>
  <c r="P4"/>
  <c r="AC4" s="1"/>
  <c r="P18"/>
  <c r="AC18" s="1"/>
  <c r="P20"/>
  <c r="AC20" s="1"/>
  <c r="P32"/>
  <c r="AC32" s="1"/>
  <c r="P31"/>
  <c r="AC31" s="1"/>
  <c r="P17"/>
  <c r="AC17" s="1"/>
  <c r="P24"/>
  <c r="AC24" s="1"/>
  <c r="P22"/>
  <c r="AC22" s="1"/>
  <c r="P10"/>
  <c r="AC10" s="1"/>
  <c r="P11"/>
  <c r="AC11" s="1"/>
  <c r="P25"/>
  <c r="AC25" s="1"/>
  <c r="P12"/>
  <c r="AC12" s="1"/>
  <c r="P13"/>
  <c r="AC13" s="1"/>
  <c r="P15"/>
  <c r="AC15" s="1"/>
  <c r="P14"/>
  <c r="P23"/>
  <c r="AC23" s="1"/>
  <c r="P3"/>
  <c r="P6"/>
  <c r="AC6" s="1"/>
  <c r="P5"/>
  <c r="P16"/>
  <c r="AC16" s="1"/>
  <c r="AC5"/>
  <c r="I2" i="6"/>
  <c r="D31" i="7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H2" i="6"/>
  <c r="G2"/>
  <c r="G30"/>
  <c r="G28"/>
  <c r="G26"/>
  <c r="G24"/>
  <c r="G22"/>
  <c r="G20"/>
  <c r="G18"/>
  <c r="G16"/>
  <c r="G14"/>
  <c r="G12"/>
  <c r="H10"/>
  <c r="H8"/>
  <c r="H6"/>
  <c r="H4"/>
  <c r="H31"/>
  <c r="H29"/>
  <c r="H27"/>
  <c r="H25"/>
  <c r="H23"/>
  <c r="H21"/>
  <c r="H19"/>
  <c r="H17"/>
  <c r="H15"/>
  <c r="H13"/>
  <c r="H11"/>
  <c r="H9"/>
  <c r="H7"/>
  <c r="H5"/>
  <c r="G3"/>
  <c r="A1" i="5"/>
  <c r="I31" i="6"/>
  <c r="G31"/>
  <c r="H30"/>
  <c r="I29"/>
  <c r="G29"/>
  <c r="H28"/>
  <c r="I27"/>
  <c r="G27"/>
  <c r="H26"/>
  <c r="I25"/>
  <c r="G25"/>
  <c r="H24"/>
  <c r="I23"/>
  <c r="G23"/>
  <c r="H22"/>
  <c r="I21"/>
  <c r="G21"/>
  <c r="H20"/>
  <c r="I19"/>
  <c r="G19"/>
  <c r="H18"/>
  <c r="I17"/>
  <c r="G17"/>
  <c r="H16"/>
  <c r="I15"/>
  <c r="G15"/>
  <c r="H14"/>
  <c r="I13"/>
  <c r="G13"/>
  <c r="H12"/>
  <c r="I11"/>
  <c r="G11"/>
  <c r="I10"/>
  <c r="G10"/>
  <c r="I9"/>
  <c r="G9"/>
  <c r="I8"/>
  <c r="G8"/>
  <c r="I7"/>
  <c r="G7"/>
  <c r="I6"/>
  <c r="G6"/>
  <c r="I5"/>
  <c r="G5"/>
  <c r="I4"/>
  <c r="G4"/>
  <c r="H3"/>
  <c r="E2" i="3"/>
  <c r="I30" i="6"/>
  <c r="I28"/>
  <c r="J28" s="1"/>
  <c r="I26"/>
  <c r="I24"/>
  <c r="J24" s="1"/>
  <c r="I22"/>
  <c r="I20"/>
  <c r="J20" s="1"/>
  <c r="I18"/>
  <c r="I16"/>
  <c r="J16" s="1"/>
  <c r="I14"/>
  <c r="I12"/>
  <c r="J12" s="1"/>
  <c r="I3"/>
  <c r="E1" i="3"/>
  <c r="A1" s="1"/>
  <c r="AC3" i="10" l="1"/>
  <c r="AC14"/>
  <c r="J13" i="6"/>
  <c r="J17"/>
  <c r="J21"/>
  <c r="J25"/>
  <c r="J29"/>
  <c r="A1" i="7"/>
  <c r="J3" i="6"/>
  <c r="J14"/>
  <c r="J18"/>
  <c r="J22"/>
  <c r="J26"/>
  <c r="J30"/>
  <c r="J2"/>
  <c r="J4"/>
  <c r="J5"/>
  <c r="J6"/>
  <c r="J7"/>
  <c r="J8"/>
  <c r="J9"/>
  <c r="J10"/>
  <c r="J11"/>
  <c r="J15"/>
  <c r="J19"/>
  <c r="J23"/>
  <c r="J27"/>
  <c r="J31"/>
  <c r="A1" l="1"/>
</calcChain>
</file>

<file path=xl/sharedStrings.xml><?xml version="1.0" encoding="utf-8"?>
<sst xmlns="http://schemas.openxmlformats.org/spreadsheetml/2006/main" count="191" uniqueCount="125">
  <si>
    <t>PREVC Peter </t>
  </si>
  <si>
    <t>SLO </t>
  </si>
  <si>
    <t>FANNEMEL Anders </t>
  </si>
  <si>
    <t>NOR </t>
  </si>
  <si>
    <t>KASAI Noriaki </t>
  </si>
  <si>
    <t>JPN </t>
  </si>
  <si>
    <t>FREUND Severin </t>
  </si>
  <si>
    <t>GER </t>
  </si>
  <si>
    <t>STJERNEN Andreas </t>
  </si>
  <si>
    <t>VASSILIEV Dimitry </t>
  </si>
  <si>
    <t>RUS </t>
  </si>
  <si>
    <t>GANGNES Kenneth </t>
  </si>
  <si>
    <t>ITO Daiki </t>
  </si>
  <si>
    <t>TAKEUCHI Taku </t>
  </si>
  <si>
    <t>FORFANG Johann Andre </t>
  </si>
  <si>
    <t>NEUMAYER Michael </t>
  </si>
  <si>
    <t>ZYLA Piotr </t>
  </si>
  <si>
    <t>POL </t>
  </si>
  <si>
    <t>EISENBICHLER Markus </t>
  </si>
  <si>
    <t>TEPES Jurij </t>
  </si>
  <si>
    <t>HILDE Tom </t>
  </si>
  <si>
    <t>KRAUS Marinus </t>
  </si>
  <si>
    <t>DEZMAN Nejc </t>
  </si>
  <si>
    <t>SJOEEN Phillip </t>
  </si>
  <si>
    <t>TANDE Daniel Andre </t>
  </si>
  <si>
    <t>DESCHWANDEN Gregor </t>
  </si>
  <si>
    <t>SUI </t>
  </si>
  <si>
    <t>VELTA Rune </t>
  </si>
  <si>
    <t>WOHLGENANNT Ulrich </t>
  </si>
  <si>
    <t>AUT </t>
  </si>
  <si>
    <t>JACOBSEN Anders </t>
  </si>
  <si>
    <t>POPPINGER Manuel </t>
  </si>
  <si>
    <t>LEYHE Stephan </t>
  </si>
  <si>
    <t>SEMENIC Anze </t>
  </si>
  <si>
    <t>INGVALDSEN Ole Marius </t>
  </si>
  <si>
    <t>SAKUYAMA Kento </t>
  </si>
  <si>
    <t>PASCHKE Pius </t>
  </si>
  <si>
    <t>OLLI Harri </t>
  </si>
  <si>
    <t>FIN </t>
  </si>
  <si>
    <t>Numer startowy</t>
  </si>
  <si>
    <t>Nazwisko i Imię</t>
  </si>
  <si>
    <t>Rok urodzenia</t>
  </si>
  <si>
    <t>Prędkość na progu 1 seria</t>
  </si>
  <si>
    <t>Odległość 1 seria</t>
  </si>
  <si>
    <t>Pkt. za odległość 1 seria</t>
  </si>
  <si>
    <t>Sędzia A 1 seria</t>
  </si>
  <si>
    <t>Sędzia B 1 seria</t>
  </si>
  <si>
    <t>Sędzia C 1 seria</t>
  </si>
  <si>
    <t>Sędzia D 1 seria</t>
  </si>
  <si>
    <t>Sędzia E 1 seria</t>
  </si>
  <si>
    <t>Pkt. za odległość 2 seria</t>
  </si>
  <si>
    <t>Pkt. łączna 1 seria</t>
  </si>
  <si>
    <t xml:space="preserve"> </t>
  </si>
  <si>
    <t>Prędkość na progu 2 seria</t>
  </si>
  <si>
    <t>Odległość 2 seria</t>
  </si>
  <si>
    <t>Sędzia A 2 seria</t>
  </si>
  <si>
    <t>Sędzia B 2 seria</t>
  </si>
  <si>
    <t>Sędzia C 2 seria</t>
  </si>
  <si>
    <t>Sędzia D 2 seria</t>
  </si>
  <si>
    <t>Sędzia E 2 seria</t>
  </si>
  <si>
    <t>Pkt. łączna 2 seria</t>
  </si>
  <si>
    <t>PUNKTACJA RAZEM</t>
  </si>
  <si>
    <t>Punkt konstrukcyjny [m]</t>
  </si>
  <si>
    <t>Przelicznik metrów [pkt/m]</t>
  </si>
  <si>
    <t>1. Punkty za długość skoku</t>
  </si>
  <si>
    <t>2. Punkty za styl</t>
  </si>
  <si>
    <t>3. Punkty za wiatr</t>
  </si>
  <si>
    <t>Składniki punktacji za skok</t>
  </si>
  <si>
    <t>Opis</t>
  </si>
  <si>
    <t>Nazwa parametru</t>
  </si>
  <si>
    <t>Wartość</t>
  </si>
  <si>
    <r>
      <t xml:space="preserve">18,5; </t>
    </r>
    <r>
      <rPr>
        <strike/>
        <sz val="11"/>
        <color theme="1"/>
        <rFont val="Czcionka tekstu podstawowego"/>
        <charset val="238"/>
      </rPr>
      <t>18,0</t>
    </r>
    <r>
      <rPr>
        <sz val="11"/>
        <color theme="1"/>
        <rFont val="Czcionka tekstu podstawowego"/>
        <family val="2"/>
        <charset val="238"/>
      </rPr>
      <t xml:space="preserve">; 18,0; 19,0; </t>
    </r>
    <r>
      <rPr>
        <strike/>
        <sz val="11"/>
        <color theme="1"/>
        <rFont val="Czcionka tekstu podstawowego"/>
        <charset val="238"/>
      </rPr>
      <t>19,5</t>
    </r>
    <r>
      <rPr>
        <sz val="11"/>
        <color theme="1"/>
        <rFont val="Czcionka tekstu podstawowego"/>
        <family val="2"/>
        <charset val="238"/>
      </rPr>
      <t xml:space="preserve">
odrzucamy: 19,5; 18,0</t>
    </r>
  </si>
  <si>
    <t>Skok jest punktowany przez 5 sędziów. Najwyższy i najniższy wynik punktowy jest odrzucany, a pozotałe 3 wyniki punktowe się sumuje.</t>
  </si>
  <si>
    <r>
      <t xml:space="preserve">17,5; </t>
    </r>
    <r>
      <rPr>
        <strike/>
        <sz val="11"/>
        <color theme="1"/>
        <rFont val="Czcionka tekstu podstawowego"/>
        <charset val="238"/>
      </rPr>
      <t>18,0</t>
    </r>
    <r>
      <rPr>
        <sz val="11"/>
        <color theme="1"/>
        <rFont val="Czcionka tekstu podstawowego"/>
        <family val="2"/>
        <charset val="238"/>
      </rPr>
      <t>;</t>
    </r>
    <r>
      <rPr>
        <sz val="11"/>
        <color theme="1"/>
        <rFont val="Czcionka tekstu podstawowego"/>
        <charset val="238"/>
      </rPr>
      <t>18,0</t>
    </r>
    <r>
      <rPr>
        <sz val="11"/>
        <color theme="1"/>
        <rFont val="Czcionka tekstu podstawowego"/>
        <family val="2"/>
        <charset val="238"/>
      </rPr>
      <t xml:space="preserve">; </t>
    </r>
    <r>
      <rPr>
        <strike/>
        <sz val="11"/>
        <color theme="1"/>
        <rFont val="Czcionka tekstu podstawowego"/>
        <charset val="238"/>
      </rPr>
      <t>17,0</t>
    </r>
    <r>
      <rPr>
        <sz val="11"/>
        <color theme="1"/>
        <rFont val="Czcionka tekstu podstawowego"/>
        <family val="2"/>
        <charset val="238"/>
      </rPr>
      <t xml:space="preserve">; </t>
    </r>
    <r>
      <rPr>
        <sz val="11"/>
        <color theme="1"/>
        <rFont val="Czcionka tekstu podstawowego"/>
        <charset val="238"/>
      </rPr>
      <t>17,5</t>
    </r>
    <r>
      <rPr>
        <sz val="11"/>
        <color theme="1"/>
        <rFont val="Czcionka tekstu podstawowego"/>
        <family val="2"/>
        <charset val="238"/>
      </rPr>
      <t xml:space="preserve">
odrzucamy: 17,0; 18,0</t>
    </r>
  </si>
  <si>
    <t>Kraj</t>
  </si>
  <si>
    <t>Różnica</t>
  </si>
  <si>
    <t>rok urodzenia najmłodszego skoczka</t>
  </si>
  <si>
    <t>rok urodzenia najstarszego skoczka</t>
  </si>
  <si>
    <t>Warunek</t>
  </si>
  <si>
    <t>Min</t>
  </si>
  <si>
    <t>Max</t>
  </si>
  <si>
    <t>Suma</t>
  </si>
  <si>
    <t>Nota</t>
  </si>
  <si>
    <t>Liczba skoczków</t>
  </si>
  <si>
    <t>1 seria</t>
  </si>
  <si>
    <t>2 seria</t>
  </si>
  <si>
    <t>warunek 1 seria</t>
  </si>
  <si>
    <t>warunek 2 seria</t>
  </si>
  <si>
    <t>Pkt. za wiatr 1 seria</t>
  </si>
  <si>
    <t>Pkt. za styl 1 seria</t>
  </si>
  <si>
    <t>Pkt. za styl 2 seria</t>
  </si>
  <si>
    <t>Pkt. za wiatr 2 seria</t>
  </si>
  <si>
    <t>Rozmiar skoczni [m]</t>
  </si>
  <si>
    <t>Przelicznik wiatru "pod narty" - w przypadku gdy prędkość wiatru mawartość dodatnią [pkt/(m/s)]</t>
  </si>
  <si>
    <t>Przelicznik wiatru "z tyłu" - w przypadku gdy prędkość wiatru ma wartość ujemną [pkt/(m/s)]</t>
  </si>
  <si>
    <r>
      <t xml:space="preserve">132 + 55,5 - 6,0 = </t>
    </r>
    <r>
      <rPr>
        <b/>
        <sz val="11"/>
        <color theme="1"/>
        <rFont val="Czcionka tekstu podstawowego"/>
        <charset val="238"/>
      </rPr>
      <t>181,5 pkt.</t>
    </r>
  </si>
  <si>
    <r>
      <t xml:space="preserve">0,42*(-14,4) = </t>
    </r>
    <r>
      <rPr>
        <b/>
        <sz val="11"/>
        <color theme="1"/>
        <rFont val="Czcionka tekstu podstawowego"/>
        <charset val="238"/>
      </rPr>
      <t>-6,0 pkt.</t>
    </r>
  </si>
  <si>
    <r>
      <t xml:space="preserve">18,5 + 18,0 + 19,0 = </t>
    </r>
    <r>
      <rPr>
        <b/>
        <sz val="11"/>
        <color theme="1"/>
        <rFont val="Czcionka tekstu podstawowego"/>
        <charset val="238"/>
      </rPr>
      <t>55,5 pkt.</t>
    </r>
  </si>
  <si>
    <r>
      <t xml:space="preserve">17,5 + 18,0 + 17,5 = </t>
    </r>
    <r>
      <rPr>
        <b/>
        <sz val="11"/>
        <color theme="1"/>
        <rFont val="Czcionka tekstu podstawowego"/>
        <charset val="238"/>
      </rPr>
      <t>53,0 pkt.</t>
    </r>
  </si>
  <si>
    <r>
      <t xml:space="preserve"> -0,87*(-17,42)=</t>
    </r>
    <r>
      <rPr>
        <b/>
        <sz val="11"/>
        <color theme="1"/>
        <rFont val="Czcionka tekstu podstawowego"/>
        <charset val="238"/>
      </rPr>
      <t>15,2 pkt.</t>
    </r>
  </si>
  <si>
    <t>Prędkość wiatru 1 seria</t>
  </si>
  <si>
    <t>Prędkość wiatru 2 seria</t>
  </si>
  <si>
    <t>210 m</t>
  </si>
  <si>
    <t>190 m</t>
  </si>
  <si>
    <t>Łączna liczba pkt. 1 seria:</t>
  </si>
  <si>
    <t>Łączna liczba pkt. 2 seria:</t>
  </si>
  <si>
    <t>Jeśli wieje "wiatr pod narty" (prędkość wiatru dodatnia), to zawodnikowi odejmuje się od wyniku punktowego proporcjonalnie po 14,4 pkt. za wiatr o prędkości 1 m/s. Wynik zaokrągla się do jednego miejsca po przecinku
Jeśli wieje "wiatr z tyłu" (prędkość wiatru ujemna), to zawodnikowi dodaje się do wyniku punktowego proporcjonalnie po 17,42 pkt. za wiatr o prędkości 1 m/s. Wynik zaokrągla się do jednego miejsca po przecinku</t>
  </si>
  <si>
    <t>Liczba punktów 1 seria</t>
  </si>
  <si>
    <t>Liczba punktów 2 seria</t>
  </si>
  <si>
    <r>
      <t xml:space="preserve">108 + 53,0 + 15,2 = </t>
    </r>
    <r>
      <rPr>
        <b/>
        <sz val="11"/>
        <color theme="1"/>
        <rFont val="Czcionka tekstu podstawowego"/>
        <charset val="238"/>
      </rPr>
      <t>176,2 pkt.</t>
    </r>
  </si>
  <si>
    <t>PUNKTACJĘ RAZEM za konkurs oblicza się jako sumę punktacji za 1 i za 2 serię</t>
  </si>
  <si>
    <t>+0,42 m/s</t>
  </si>
  <si>
    <t xml:space="preserve"> -0,87 m/s</t>
  </si>
  <si>
    <t>-</t>
  </si>
  <si>
    <t>[km/h]</t>
  </si>
  <si>
    <t>[m]</t>
  </si>
  <si>
    <t>[pkt.]</t>
  </si>
  <si>
    <t>[m/s]</t>
  </si>
  <si>
    <t>PUNKTACJA RAZEM:  181,5 PKT. + 176,2 PKT. = 357,7 PKT</t>
  </si>
  <si>
    <t>Przykład w jaki sposób obliczany jest wyniku punktowy skoczka w interesujących nas zawodach</t>
  </si>
  <si>
    <t xml:space="preserve">Za skok o długości równej punktowi konstrukcyjnemu 200 metrów zawodnik otrzymuje 120 punktów. Za każdy 1 metr powyżej 200 m. do noty zostaje dodane 1,2 pkt.  Za każdy 1 metr poniżej 200 m.od noty zostaje odjęte 1,2 pkt. </t>
  </si>
  <si>
    <t>Wynik</t>
  </si>
  <si>
    <r>
      <t xml:space="preserve">120 + 10*1,2 = </t>
    </r>
    <r>
      <rPr>
        <b/>
        <sz val="11"/>
        <color theme="1"/>
        <rFont val="Czcionka tekstu podstawowego"/>
        <charset val="238"/>
      </rPr>
      <t xml:space="preserve">132 pkt.
</t>
    </r>
    <r>
      <rPr>
        <sz val="11"/>
        <color theme="1"/>
        <rFont val="Czcionka tekstu podstawowego"/>
        <charset val="238"/>
      </rPr>
      <t/>
    </r>
  </si>
  <si>
    <r>
      <t xml:space="preserve">120 - 10*1,2 = </t>
    </r>
    <r>
      <rPr>
        <b/>
        <sz val="11"/>
        <color theme="1"/>
        <rFont val="Czcionka tekstu podstawowego"/>
        <charset val="238"/>
      </rPr>
      <t>108 pkt.</t>
    </r>
  </si>
  <si>
    <t>Osiągnięcie odległości skoku równej punktowi konstrukcyjnemu [pkt]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</si>
</sst>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trike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1"/>
      <color theme="1"/>
      <name val="Czcionka tekstu podstawowego"/>
      <family val="2"/>
      <charset val="238"/>
    </font>
    <font>
      <sz val="14"/>
      <color theme="1"/>
      <name val="Czcionka tekstu podstawowego"/>
      <family val="2"/>
      <charset val="238"/>
    </font>
    <font>
      <b/>
      <sz val="14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/>
    <xf numFmtId="164" fontId="0" fillId="0" borderId="0" xfId="0" applyNumberFormat="1" applyFill="1"/>
    <xf numFmtId="164" fontId="0" fillId="0" borderId="0" xfId="0" applyNumberForma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1" fontId="0" fillId="0" borderId="0" xfId="0" applyNumberFormat="1" applyFill="1" applyAlignment="1">
      <alignment horizontal="center"/>
    </xf>
    <xf numFmtId="0" fontId="1" fillId="0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NumberFormat="1" applyFont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wrapText="1"/>
    </xf>
    <xf numFmtId="0" fontId="1" fillId="4" borderId="1" xfId="0" applyFont="1" applyFill="1" applyBorder="1"/>
    <xf numFmtId="0" fontId="0" fillId="4" borderId="1" xfId="0" applyFill="1" applyBorder="1" applyAlignment="1">
      <alignment horizontal="center" wrapText="1"/>
    </xf>
    <xf numFmtId="164" fontId="0" fillId="4" borderId="1" xfId="0" applyNumberFormat="1" applyFill="1" applyBorder="1" applyAlignment="1">
      <alignment horizontal="center" wrapText="1"/>
    </xf>
    <xf numFmtId="2" fontId="0" fillId="4" borderId="1" xfId="0" applyNumberFormat="1" applyFill="1" applyBorder="1" applyAlignment="1">
      <alignment horizontal="center" wrapText="1"/>
    </xf>
    <xf numFmtId="164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1" fontId="1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/>
    </xf>
    <xf numFmtId="10" fontId="1" fillId="2" borderId="1" xfId="1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 baseline="0"/>
              <a:t>Statystyka skoczków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Lbls>
            <c:dLblPos val="outEnd"/>
            <c:showVal val="1"/>
          </c:dLbls>
          <c:cat>
            <c:strRef>
              <c:f>F!$A$2:$A$10</c:f>
              <c:strCache>
                <c:ptCount val="9"/>
                <c:pt idx="0">
                  <c:v>AUT </c:v>
                </c:pt>
                <c:pt idx="1">
                  <c:v>FIN </c:v>
                </c:pt>
                <c:pt idx="2">
                  <c:v>GER </c:v>
                </c:pt>
                <c:pt idx="3">
                  <c:v>JPN </c:v>
                </c:pt>
                <c:pt idx="4">
                  <c:v>NOR </c:v>
                </c:pt>
                <c:pt idx="5">
                  <c:v>POL </c:v>
                </c:pt>
                <c:pt idx="6">
                  <c:v>RUS </c:v>
                </c:pt>
                <c:pt idx="7">
                  <c:v>SLO </c:v>
                </c:pt>
                <c:pt idx="8">
                  <c:v>SUI </c:v>
                </c:pt>
              </c:strCache>
            </c:strRef>
          </c:cat>
          <c:val>
            <c:numRef>
              <c:f>F!$B$2:$B$10</c:f>
              <c:numCache>
                <c:formatCode>General</c:formatCode>
                <c:ptCount val="9"/>
                <c:pt idx="0">
                  <c:v>2</c:v>
                </c:pt>
                <c:pt idx="1">
                  <c:v>1</c:v>
                </c:pt>
                <c:pt idx="2">
                  <c:v>6</c:v>
                </c:pt>
                <c:pt idx="3">
                  <c:v>4</c:v>
                </c:pt>
                <c:pt idx="4">
                  <c:v>10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1</c:v>
                </c:pt>
              </c:numCache>
            </c:numRef>
          </c:val>
        </c:ser>
        <c:axId val="58764672"/>
        <c:axId val="57209984"/>
      </c:barChart>
      <c:catAx>
        <c:axId val="58764672"/>
        <c:scaling>
          <c:orientation val="minMax"/>
        </c:scaling>
        <c:axPos val="b"/>
        <c:tickLblPos val="nextTo"/>
        <c:crossAx val="57209984"/>
        <c:crosses val="autoZero"/>
        <c:auto val="1"/>
        <c:lblAlgn val="ctr"/>
        <c:lblOffset val="100"/>
      </c:catAx>
      <c:valAx>
        <c:axId val="57209984"/>
        <c:scaling>
          <c:orientation val="minMax"/>
        </c:scaling>
        <c:axPos val="l"/>
        <c:majorGridlines/>
        <c:numFmt formatCode="General" sourceLinked="1"/>
        <c:tickLblPos val="nextTo"/>
        <c:crossAx val="58764672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0</xdr:row>
      <xdr:rowOff>28575</xdr:rowOff>
    </xdr:from>
    <xdr:to>
      <xdr:col>10</xdr:col>
      <xdr:colOff>57150</xdr:colOff>
      <xdr:row>15</xdr:row>
      <xdr:rowOff>47625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2"/>
  <sheetViews>
    <sheetView tabSelected="1" zoomScale="90" zoomScaleNormal="90" workbookViewId="0"/>
  </sheetViews>
  <sheetFormatPr defaultRowHeight="14.25"/>
  <cols>
    <col min="1" max="1" width="9" style="19"/>
    <col min="2" max="2" width="23.375" style="5" customWidth="1"/>
    <col min="3" max="3" width="11.25" style="5" customWidth="1"/>
    <col min="4" max="4" width="11" style="5" customWidth="1"/>
    <col min="5" max="5" width="9" style="6"/>
    <col min="6" max="6" width="11" style="7" customWidth="1"/>
    <col min="7" max="11" width="9" style="7"/>
    <col min="12" max="12" width="9" style="9"/>
    <col min="13" max="13" width="9" style="7"/>
    <col min="14" max="14" width="11" style="7" customWidth="1"/>
    <col min="15" max="19" width="9" style="7"/>
    <col min="20" max="20" width="9" style="9"/>
    <col min="21" max="16384" width="9" style="5"/>
  </cols>
  <sheetData>
    <row r="1" spans="1:20" s="13" customFormat="1" ht="51" customHeight="1">
      <c r="A1" s="40" t="s">
        <v>39</v>
      </c>
      <c r="B1" s="38" t="s">
        <v>40</v>
      </c>
      <c r="C1" s="38" t="s">
        <v>41</v>
      </c>
      <c r="D1" s="38" t="s">
        <v>74</v>
      </c>
      <c r="E1" s="41" t="s">
        <v>42</v>
      </c>
      <c r="F1" s="41" t="s">
        <v>43</v>
      </c>
      <c r="G1" s="41" t="s">
        <v>45</v>
      </c>
      <c r="H1" s="41" t="s">
        <v>46</v>
      </c>
      <c r="I1" s="41" t="s">
        <v>47</v>
      </c>
      <c r="J1" s="41" t="s">
        <v>48</v>
      </c>
      <c r="K1" s="41" t="s">
        <v>49</v>
      </c>
      <c r="L1" s="42" t="s">
        <v>100</v>
      </c>
      <c r="M1" s="41" t="s">
        <v>53</v>
      </c>
      <c r="N1" s="41" t="s">
        <v>54</v>
      </c>
      <c r="O1" s="41" t="s">
        <v>55</v>
      </c>
      <c r="P1" s="41" t="s">
        <v>56</v>
      </c>
      <c r="Q1" s="41" t="s">
        <v>57</v>
      </c>
      <c r="R1" s="41" t="s">
        <v>58</v>
      </c>
      <c r="S1" s="41" t="s">
        <v>59</v>
      </c>
      <c r="T1" s="42" t="s">
        <v>101</v>
      </c>
    </row>
    <row r="2" spans="1:20" s="13" customFormat="1" ht="21" customHeight="1">
      <c r="A2" s="40" t="s">
        <v>113</v>
      </c>
      <c r="B2" s="38" t="s">
        <v>113</v>
      </c>
      <c r="C2" s="38" t="s">
        <v>113</v>
      </c>
      <c r="D2" s="38" t="s">
        <v>113</v>
      </c>
      <c r="E2" s="41" t="s">
        <v>114</v>
      </c>
      <c r="F2" s="41" t="s">
        <v>115</v>
      </c>
      <c r="G2" s="41" t="s">
        <v>116</v>
      </c>
      <c r="H2" s="41" t="s">
        <v>116</v>
      </c>
      <c r="I2" s="41" t="s">
        <v>116</v>
      </c>
      <c r="J2" s="41" t="s">
        <v>116</v>
      </c>
      <c r="K2" s="41" t="s">
        <v>116</v>
      </c>
      <c r="L2" s="42" t="s">
        <v>117</v>
      </c>
      <c r="M2" s="41" t="s">
        <v>114</v>
      </c>
      <c r="N2" s="41" t="s">
        <v>115</v>
      </c>
      <c r="O2" s="41" t="s">
        <v>116</v>
      </c>
      <c r="P2" s="41" t="s">
        <v>116</v>
      </c>
      <c r="Q2" s="41" t="s">
        <v>116</v>
      </c>
      <c r="R2" s="41" t="s">
        <v>116</v>
      </c>
      <c r="S2" s="41" t="s">
        <v>116</v>
      </c>
      <c r="T2" s="42" t="s">
        <v>117</v>
      </c>
    </row>
    <row r="3" spans="1:20" ht="15">
      <c r="A3" s="28">
        <v>2</v>
      </c>
      <c r="B3" s="29" t="s">
        <v>34</v>
      </c>
      <c r="C3" s="30">
        <v>1985</v>
      </c>
      <c r="D3" s="30" t="s">
        <v>3</v>
      </c>
      <c r="E3" s="31">
        <v>99.6</v>
      </c>
      <c r="F3" s="31">
        <v>181</v>
      </c>
      <c r="G3" s="31">
        <v>14.5</v>
      </c>
      <c r="H3" s="31">
        <v>15.5</v>
      </c>
      <c r="I3" s="31">
        <v>16</v>
      </c>
      <c r="J3" s="31">
        <v>15.5</v>
      </c>
      <c r="K3" s="31">
        <v>17</v>
      </c>
      <c r="L3" s="32">
        <v>1</v>
      </c>
      <c r="M3" s="33">
        <v>100.5</v>
      </c>
      <c r="N3" s="33">
        <v>173.5</v>
      </c>
      <c r="O3" s="33">
        <v>16.5</v>
      </c>
      <c r="P3" s="33">
        <v>16</v>
      </c>
      <c r="Q3" s="33">
        <v>16</v>
      </c>
      <c r="R3" s="33">
        <v>16.5</v>
      </c>
      <c r="S3" s="33">
        <v>16</v>
      </c>
      <c r="T3" s="34">
        <v>0.09</v>
      </c>
    </row>
    <row r="4" spans="1:20" ht="15">
      <c r="A4" s="28">
        <v>3</v>
      </c>
      <c r="B4" s="29" t="s">
        <v>11</v>
      </c>
      <c r="C4" s="30">
        <v>1989</v>
      </c>
      <c r="D4" s="30" t="s">
        <v>3</v>
      </c>
      <c r="E4" s="31">
        <v>101.3</v>
      </c>
      <c r="F4" s="31">
        <v>220</v>
      </c>
      <c r="G4" s="31">
        <v>18</v>
      </c>
      <c r="H4" s="31">
        <v>17.5</v>
      </c>
      <c r="I4" s="31">
        <v>18.5</v>
      </c>
      <c r="J4" s="31">
        <v>18</v>
      </c>
      <c r="K4" s="31">
        <v>18</v>
      </c>
      <c r="L4" s="32">
        <v>1.1100000000000001</v>
      </c>
      <c r="M4" s="33">
        <v>102.6</v>
      </c>
      <c r="N4" s="33">
        <v>211</v>
      </c>
      <c r="O4" s="33">
        <v>18</v>
      </c>
      <c r="P4" s="33">
        <v>18.5</v>
      </c>
      <c r="Q4" s="33">
        <v>18</v>
      </c>
      <c r="R4" s="33">
        <v>18.5</v>
      </c>
      <c r="S4" s="33">
        <v>18.5</v>
      </c>
      <c r="T4" s="34">
        <v>0.22</v>
      </c>
    </row>
    <row r="5" spans="1:20" ht="15">
      <c r="A5" s="28">
        <v>5</v>
      </c>
      <c r="B5" s="29" t="s">
        <v>24</v>
      </c>
      <c r="C5" s="30">
        <v>1994</v>
      </c>
      <c r="D5" s="30" t="s">
        <v>3</v>
      </c>
      <c r="E5" s="31">
        <v>100.7</v>
      </c>
      <c r="F5" s="31">
        <v>201.5</v>
      </c>
      <c r="G5" s="31">
        <v>17.5</v>
      </c>
      <c r="H5" s="31">
        <v>17.5</v>
      </c>
      <c r="I5" s="31">
        <v>18</v>
      </c>
      <c r="J5" s="31">
        <v>17.5</v>
      </c>
      <c r="K5" s="31">
        <v>17.5</v>
      </c>
      <c r="L5" s="32">
        <v>0.93</v>
      </c>
      <c r="M5" s="33">
        <v>102</v>
      </c>
      <c r="N5" s="33">
        <v>183</v>
      </c>
      <c r="O5" s="33">
        <v>16.5</v>
      </c>
      <c r="P5" s="33">
        <v>17.5</v>
      </c>
      <c r="Q5" s="33">
        <v>17</v>
      </c>
      <c r="R5" s="33">
        <v>17</v>
      </c>
      <c r="S5" s="33">
        <v>17</v>
      </c>
      <c r="T5" s="34">
        <v>0.18</v>
      </c>
    </row>
    <row r="6" spans="1:20" ht="15">
      <c r="A6" s="28">
        <v>6</v>
      </c>
      <c r="B6" s="29" t="s">
        <v>8</v>
      </c>
      <c r="C6" s="30">
        <v>1988</v>
      </c>
      <c r="D6" s="30" t="s">
        <v>3</v>
      </c>
      <c r="E6" s="31">
        <v>101.3</v>
      </c>
      <c r="F6" s="31">
        <v>226</v>
      </c>
      <c r="G6" s="31">
        <v>18</v>
      </c>
      <c r="H6" s="31">
        <v>18.5</v>
      </c>
      <c r="I6" s="31">
        <v>17.5</v>
      </c>
      <c r="J6" s="31">
        <v>18.5</v>
      </c>
      <c r="K6" s="31">
        <v>18</v>
      </c>
      <c r="L6" s="32">
        <v>1.1299999999999999</v>
      </c>
      <c r="M6" s="33">
        <v>102.7</v>
      </c>
      <c r="N6" s="33">
        <v>212</v>
      </c>
      <c r="O6" s="33">
        <v>18</v>
      </c>
      <c r="P6" s="33">
        <v>18</v>
      </c>
      <c r="Q6" s="33">
        <v>17</v>
      </c>
      <c r="R6" s="33">
        <v>18.5</v>
      </c>
      <c r="S6" s="33">
        <v>18</v>
      </c>
      <c r="T6" s="34">
        <v>0.13</v>
      </c>
    </row>
    <row r="7" spans="1:20" ht="15">
      <c r="A7" s="28">
        <v>7</v>
      </c>
      <c r="B7" s="29" t="s">
        <v>9</v>
      </c>
      <c r="C7" s="30">
        <v>1979</v>
      </c>
      <c r="D7" s="30" t="s">
        <v>10</v>
      </c>
      <c r="E7" s="31">
        <v>100.3</v>
      </c>
      <c r="F7" s="31">
        <v>225.5</v>
      </c>
      <c r="G7" s="31">
        <v>15.5</v>
      </c>
      <c r="H7" s="31">
        <v>17</v>
      </c>
      <c r="I7" s="31">
        <v>16.5</v>
      </c>
      <c r="J7" s="31">
        <v>16.5</v>
      </c>
      <c r="K7" s="31">
        <v>16.5</v>
      </c>
      <c r="L7" s="32">
        <v>1.22</v>
      </c>
      <c r="M7" s="33">
        <v>101.4</v>
      </c>
      <c r="N7" s="33">
        <v>219.5</v>
      </c>
      <c r="O7" s="33">
        <v>14.5</v>
      </c>
      <c r="P7" s="33">
        <v>15.5</v>
      </c>
      <c r="Q7" s="33">
        <v>15</v>
      </c>
      <c r="R7" s="33">
        <v>16</v>
      </c>
      <c r="S7" s="33">
        <v>16</v>
      </c>
      <c r="T7" s="34">
        <v>0.08</v>
      </c>
    </row>
    <row r="8" spans="1:20" ht="15">
      <c r="A8" s="28">
        <v>8</v>
      </c>
      <c r="B8" s="29" t="s">
        <v>33</v>
      </c>
      <c r="C8" s="30">
        <v>1993</v>
      </c>
      <c r="D8" s="30" t="s">
        <v>1</v>
      </c>
      <c r="E8" s="31">
        <v>100.3</v>
      </c>
      <c r="F8" s="31">
        <v>216</v>
      </c>
      <c r="G8" s="31">
        <v>15.5</v>
      </c>
      <c r="H8" s="31">
        <v>16</v>
      </c>
      <c r="I8" s="31">
        <v>15.5</v>
      </c>
      <c r="J8" s="31">
        <v>16</v>
      </c>
      <c r="K8" s="31">
        <v>16.5</v>
      </c>
      <c r="L8" s="32">
        <v>1.9</v>
      </c>
      <c r="M8" s="33">
        <v>101.4</v>
      </c>
      <c r="N8" s="33">
        <v>165.5</v>
      </c>
      <c r="O8" s="33">
        <v>16</v>
      </c>
      <c r="P8" s="33">
        <v>16.5</v>
      </c>
      <c r="Q8" s="33">
        <v>16.5</v>
      </c>
      <c r="R8" s="33">
        <v>16.5</v>
      </c>
      <c r="S8" s="33">
        <v>16</v>
      </c>
      <c r="T8" s="34">
        <v>0.26</v>
      </c>
    </row>
    <row r="9" spans="1:20" ht="15">
      <c r="A9" s="28">
        <v>9</v>
      </c>
      <c r="B9" s="29" t="s">
        <v>31</v>
      </c>
      <c r="C9" s="30">
        <v>1989</v>
      </c>
      <c r="D9" s="30" t="s">
        <v>29</v>
      </c>
      <c r="E9" s="31">
        <v>99.4</v>
      </c>
      <c r="F9" s="31">
        <v>187</v>
      </c>
      <c r="G9" s="31">
        <v>17</v>
      </c>
      <c r="H9" s="31">
        <v>17</v>
      </c>
      <c r="I9" s="31">
        <v>17.5</v>
      </c>
      <c r="J9" s="31">
        <v>17</v>
      </c>
      <c r="K9" s="31">
        <v>16.5</v>
      </c>
      <c r="L9" s="32">
        <v>0.86</v>
      </c>
      <c r="M9" s="33">
        <v>100.9</v>
      </c>
      <c r="N9" s="33">
        <v>190</v>
      </c>
      <c r="O9" s="33">
        <v>17.5</v>
      </c>
      <c r="P9" s="33">
        <v>17</v>
      </c>
      <c r="Q9" s="33">
        <v>17</v>
      </c>
      <c r="R9" s="33">
        <v>17</v>
      </c>
      <c r="S9" s="33">
        <v>17</v>
      </c>
      <c r="T9" s="34">
        <v>0.7</v>
      </c>
    </row>
    <row r="10" spans="1:20" ht="15">
      <c r="A10" s="28">
        <v>10</v>
      </c>
      <c r="B10" s="29" t="s">
        <v>22</v>
      </c>
      <c r="C10" s="30">
        <v>1992</v>
      </c>
      <c r="D10" s="30" t="s">
        <v>1</v>
      </c>
      <c r="E10" s="31">
        <v>100.7</v>
      </c>
      <c r="F10" s="31">
        <v>188</v>
      </c>
      <c r="G10" s="31">
        <v>17</v>
      </c>
      <c r="H10" s="31">
        <v>17</v>
      </c>
      <c r="I10" s="31">
        <v>17</v>
      </c>
      <c r="J10" s="31">
        <v>17</v>
      </c>
      <c r="K10" s="31">
        <v>16.5</v>
      </c>
      <c r="L10" s="32">
        <v>0.59</v>
      </c>
      <c r="M10" s="33">
        <v>102.1</v>
      </c>
      <c r="N10" s="33">
        <v>209</v>
      </c>
      <c r="O10" s="33">
        <v>17.5</v>
      </c>
      <c r="P10" s="33">
        <v>18</v>
      </c>
      <c r="Q10" s="33">
        <v>18.5</v>
      </c>
      <c r="R10" s="33">
        <v>18</v>
      </c>
      <c r="S10" s="33">
        <v>18</v>
      </c>
      <c r="T10" s="34">
        <v>0.47</v>
      </c>
    </row>
    <row r="11" spans="1:20" ht="15">
      <c r="A11" s="28">
        <v>11</v>
      </c>
      <c r="B11" s="29" t="s">
        <v>35</v>
      </c>
      <c r="C11" s="30">
        <v>1990</v>
      </c>
      <c r="D11" s="30" t="s">
        <v>5</v>
      </c>
      <c r="E11" s="31">
        <v>99.2</v>
      </c>
      <c r="F11" s="31">
        <v>159</v>
      </c>
      <c r="G11" s="31">
        <v>15.5</v>
      </c>
      <c r="H11" s="31">
        <v>16.5</v>
      </c>
      <c r="I11" s="31">
        <v>16</v>
      </c>
      <c r="J11" s="31">
        <v>16.5</v>
      </c>
      <c r="K11" s="31">
        <v>16</v>
      </c>
      <c r="L11" s="32">
        <v>0.56999999999999995</v>
      </c>
      <c r="M11" s="33">
        <v>100.5</v>
      </c>
      <c r="N11" s="33">
        <v>143</v>
      </c>
      <c r="O11" s="33">
        <v>15.5</v>
      </c>
      <c r="P11" s="33">
        <v>16</v>
      </c>
      <c r="Q11" s="33">
        <v>15</v>
      </c>
      <c r="R11" s="33">
        <v>16</v>
      </c>
      <c r="S11" s="33">
        <v>15.5</v>
      </c>
      <c r="T11" s="34">
        <v>0.16</v>
      </c>
    </row>
    <row r="12" spans="1:20" ht="15">
      <c r="A12" s="28">
        <v>14</v>
      </c>
      <c r="B12" s="29" t="s">
        <v>32</v>
      </c>
      <c r="C12" s="30">
        <v>1992</v>
      </c>
      <c r="D12" s="30" t="s">
        <v>7</v>
      </c>
      <c r="E12" s="31">
        <v>100.2</v>
      </c>
      <c r="F12" s="31">
        <v>165</v>
      </c>
      <c r="G12" s="31">
        <v>16</v>
      </c>
      <c r="H12" s="31">
        <v>16</v>
      </c>
      <c r="I12" s="31">
        <v>16</v>
      </c>
      <c r="J12" s="31">
        <v>16.5</v>
      </c>
      <c r="K12" s="31">
        <v>16.5</v>
      </c>
      <c r="L12" s="32">
        <v>0.55000000000000004</v>
      </c>
      <c r="M12" s="33">
        <v>101.1</v>
      </c>
      <c r="N12" s="33">
        <v>197</v>
      </c>
      <c r="O12" s="33">
        <v>17.5</v>
      </c>
      <c r="P12" s="33">
        <v>17.5</v>
      </c>
      <c r="Q12" s="33">
        <v>18.5</v>
      </c>
      <c r="R12" s="33">
        <v>17</v>
      </c>
      <c r="S12" s="33">
        <v>17</v>
      </c>
      <c r="T12" s="34">
        <v>0.06</v>
      </c>
    </row>
    <row r="13" spans="1:20" ht="15">
      <c r="A13" s="28">
        <v>15</v>
      </c>
      <c r="B13" s="29" t="s">
        <v>2</v>
      </c>
      <c r="C13" s="30">
        <v>1991</v>
      </c>
      <c r="D13" s="30" t="s">
        <v>3</v>
      </c>
      <c r="E13" s="31">
        <v>100</v>
      </c>
      <c r="F13" s="31">
        <v>236</v>
      </c>
      <c r="G13" s="31">
        <v>18</v>
      </c>
      <c r="H13" s="31">
        <v>18</v>
      </c>
      <c r="I13" s="31">
        <v>17.5</v>
      </c>
      <c r="J13" s="31">
        <v>17</v>
      </c>
      <c r="K13" s="31">
        <v>17</v>
      </c>
      <c r="L13" s="32">
        <v>0.62</v>
      </c>
      <c r="M13" s="33">
        <v>101.1</v>
      </c>
      <c r="N13" s="33">
        <v>238.5</v>
      </c>
      <c r="O13" s="33">
        <v>20</v>
      </c>
      <c r="P13" s="33">
        <v>19.5</v>
      </c>
      <c r="Q13" s="33">
        <v>19.5</v>
      </c>
      <c r="R13" s="33">
        <v>19.5</v>
      </c>
      <c r="S13" s="33">
        <v>19.5</v>
      </c>
      <c r="T13" s="34">
        <v>0.5</v>
      </c>
    </row>
    <row r="14" spans="1:20" ht="15">
      <c r="A14" s="28">
        <v>17</v>
      </c>
      <c r="B14" s="29" t="s">
        <v>21</v>
      </c>
      <c r="C14" s="30">
        <v>1991</v>
      </c>
      <c r="D14" s="30" t="s">
        <v>7</v>
      </c>
      <c r="E14" s="31">
        <v>99.5</v>
      </c>
      <c r="F14" s="31">
        <v>210.5</v>
      </c>
      <c r="G14" s="31">
        <v>17.5</v>
      </c>
      <c r="H14" s="31">
        <v>17.5</v>
      </c>
      <c r="I14" s="31">
        <v>17</v>
      </c>
      <c r="J14" s="31">
        <v>18</v>
      </c>
      <c r="K14" s="31">
        <v>17.5</v>
      </c>
      <c r="L14" s="32">
        <v>1.1200000000000001</v>
      </c>
      <c r="M14" s="33">
        <v>100.8</v>
      </c>
      <c r="N14" s="33">
        <v>194</v>
      </c>
      <c r="O14" s="33">
        <v>17</v>
      </c>
      <c r="P14" s="33">
        <v>17.5</v>
      </c>
      <c r="Q14" s="33">
        <v>17</v>
      </c>
      <c r="R14" s="33">
        <v>17</v>
      </c>
      <c r="S14" s="33">
        <v>17</v>
      </c>
      <c r="T14" s="34">
        <v>0.05</v>
      </c>
    </row>
    <row r="15" spans="1:20" ht="15">
      <c r="A15" s="28">
        <v>18</v>
      </c>
      <c r="B15" s="29" t="s">
        <v>23</v>
      </c>
      <c r="C15" s="30">
        <v>1995</v>
      </c>
      <c r="D15" s="30" t="s">
        <v>3</v>
      </c>
      <c r="E15" s="31">
        <v>99.1</v>
      </c>
      <c r="F15" s="31">
        <v>205</v>
      </c>
      <c r="G15" s="31">
        <v>17.5</v>
      </c>
      <c r="H15" s="31">
        <v>17.5</v>
      </c>
      <c r="I15" s="31">
        <v>17</v>
      </c>
      <c r="J15" s="31">
        <v>17.5</v>
      </c>
      <c r="K15" s="31">
        <v>17.5</v>
      </c>
      <c r="L15" s="32">
        <v>1.54</v>
      </c>
      <c r="M15" s="33">
        <v>100.7</v>
      </c>
      <c r="N15" s="33">
        <v>195.5</v>
      </c>
      <c r="O15" s="33">
        <v>17.5</v>
      </c>
      <c r="P15" s="33">
        <v>17.5</v>
      </c>
      <c r="Q15" s="33">
        <v>17.5</v>
      </c>
      <c r="R15" s="33">
        <v>17</v>
      </c>
      <c r="S15" s="33">
        <v>17.5</v>
      </c>
      <c r="T15" s="34">
        <v>0.56000000000000005</v>
      </c>
    </row>
    <row r="16" spans="1:20" ht="15">
      <c r="A16" s="28">
        <v>20</v>
      </c>
      <c r="B16" s="29" t="s">
        <v>37</v>
      </c>
      <c r="C16" s="30">
        <v>1985</v>
      </c>
      <c r="D16" s="30" t="s">
        <v>38</v>
      </c>
      <c r="E16" s="31">
        <v>99.6</v>
      </c>
      <c r="F16" s="31">
        <v>169.5</v>
      </c>
      <c r="G16" s="31">
        <v>16</v>
      </c>
      <c r="H16" s="31">
        <v>16</v>
      </c>
      <c r="I16" s="31">
        <v>16.5</v>
      </c>
      <c r="J16" s="31">
        <v>16</v>
      </c>
      <c r="K16" s="31">
        <v>16.5</v>
      </c>
      <c r="L16" s="32">
        <v>1.37</v>
      </c>
      <c r="M16" s="33">
        <v>100.8</v>
      </c>
      <c r="N16" s="33">
        <v>115</v>
      </c>
      <c r="O16" s="33">
        <v>14</v>
      </c>
      <c r="P16" s="33">
        <v>13.5</v>
      </c>
      <c r="Q16" s="33">
        <v>14</v>
      </c>
      <c r="R16" s="33">
        <v>13.5</v>
      </c>
      <c r="S16" s="33">
        <v>14.5</v>
      </c>
      <c r="T16" s="34">
        <v>0.11</v>
      </c>
    </row>
    <row r="17" spans="1:20" ht="15">
      <c r="A17" s="28">
        <v>22</v>
      </c>
      <c r="B17" s="29" t="s">
        <v>36</v>
      </c>
      <c r="C17" s="30">
        <v>1990</v>
      </c>
      <c r="D17" s="30" t="s">
        <v>7</v>
      </c>
      <c r="E17" s="31">
        <v>100</v>
      </c>
      <c r="F17" s="31">
        <v>164.5</v>
      </c>
      <c r="G17" s="31">
        <v>14</v>
      </c>
      <c r="H17" s="31">
        <v>14.5</v>
      </c>
      <c r="I17" s="31">
        <v>14</v>
      </c>
      <c r="J17" s="31">
        <v>14.5</v>
      </c>
      <c r="K17" s="31">
        <v>15</v>
      </c>
      <c r="L17" s="32">
        <v>0.96</v>
      </c>
      <c r="M17" s="33">
        <v>100.8</v>
      </c>
      <c r="N17" s="33">
        <v>138</v>
      </c>
      <c r="O17" s="33">
        <v>14</v>
      </c>
      <c r="P17" s="33">
        <v>15.5</v>
      </c>
      <c r="Q17" s="33">
        <v>15</v>
      </c>
      <c r="R17" s="33">
        <v>14</v>
      </c>
      <c r="S17" s="33">
        <v>14.5</v>
      </c>
      <c r="T17" s="34">
        <v>0.13</v>
      </c>
    </row>
    <row r="18" spans="1:20" ht="15">
      <c r="A18" s="28">
        <v>24</v>
      </c>
      <c r="B18" s="29" t="s">
        <v>20</v>
      </c>
      <c r="C18" s="30">
        <v>1987</v>
      </c>
      <c r="D18" s="30" t="s">
        <v>3</v>
      </c>
      <c r="E18" s="31">
        <v>100.3</v>
      </c>
      <c r="F18" s="31">
        <v>205.5</v>
      </c>
      <c r="G18" s="31">
        <v>17.5</v>
      </c>
      <c r="H18" s="31">
        <v>18</v>
      </c>
      <c r="I18" s="31">
        <v>18</v>
      </c>
      <c r="J18" s="31">
        <v>18</v>
      </c>
      <c r="K18" s="31">
        <v>17.5</v>
      </c>
      <c r="L18" s="32">
        <v>0.93</v>
      </c>
      <c r="M18" s="33">
        <v>101.7</v>
      </c>
      <c r="N18" s="33">
        <v>198</v>
      </c>
      <c r="O18" s="33">
        <v>17.5</v>
      </c>
      <c r="P18" s="33">
        <v>18</v>
      </c>
      <c r="Q18" s="33">
        <v>17</v>
      </c>
      <c r="R18" s="33">
        <v>17.5</v>
      </c>
      <c r="S18" s="33">
        <v>17</v>
      </c>
      <c r="T18" s="34">
        <v>0</v>
      </c>
    </row>
    <row r="19" spans="1:20" ht="15">
      <c r="A19" s="28">
        <v>25</v>
      </c>
      <c r="B19" s="29" t="s">
        <v>28</v>
      </c>
      <c r="C19" s="30">
        <v>1994</v>
      </c>
      <c r="D19" s="30" t="s">
        <v>29</v>
      </c>
      <c r="E19" s="31">
        <v>99.9</v>
      </c>
      <c r="F19" s="31">
        <v>187</v>
      </c>
      <c r="G19" s="31">
        <v>17</v>
      </c>
      <c r="H19" s="31">
        <v>17.5</v>
      </c>
      <c r="I19" s="31">
        <v>16.5</v>
      </c>
      <c r="J19" s="31">
        <v>17</v>
      </c>
      <c r="K19" s="31">
        <v>17.5</v>
      </c>
      <c r="L19" s="32">
        <v>0.87</v>
      </c>
      <c r="M19" s="33">
        <v>100.9</v>
      </c>
      <c r="N19" s="33">
        <v>194</v>
      </c>
      <c r="O19" s="33">
        <v>17.5</v>
      </c>
      <c r="P19" s="33">
        <v>17.5</v>
      </c>
      <c r="Q19" s="33">
        <v>17</v>
      </c>
      <c r="R19" s="33">
        <v>17</v>
      </c>
      <c r="S19" s="33">
        <v>17</v>
      </c>
      <c r="T19" s="34">
        <v>0.86</v>
      </c>
    </row>
    <row r="20" spans="1:20" ht="15">
      <c r="A20" s="28">
        <v>27</v>
      </c>
      <c r="B20" s="29" t="s">
        <v>25</v>
      </c>
      <c r="C20" s="30">
        <v>1991</v>
      </c>
      <c r="D20" s="30" t="s">
        <v>26</v>
      </c>
      <c r="E20" s="31">
        <v>99.6</v>
      </c>
      <c r="F20" s="31">
        <v>180.5</v>
      </c>
      <c r="G20" s="31">
        <v>17</v>
      </c>
      <c r="H20" s="31">
        <v>16.5</v>
      </c>
      <c r="I20" s="31">
        <v>16.5</v>
      </c>
      <c r="J20" s="31">
        <v>16.5</v>
      </c>
      <c r="K20" s="31">
        <v>17</v>
      </c>
      <c r="L20" s="32">
        <v>0.5</v>
      </c>
      <c r="M20" s="33">
        <v>100.8</v>
      </c>
      <c r="N20" s="33">
        <v>200</v>
      </c>
      <c r="O20" s="33">
        <v>17.5</v>
      </c>
      <c r="P20" s="33">
        <v>17.5</v>
      </c>
      <c r="Q20" s="33">
        <v>17.5</v>
      </c>
      <c r="R20" s="33">
        <v>17.5</v>
      </c>
      <c r="S20" s="33">
        <v>17</v>
      </c>
      <c r="T20" s="34">
        <v>0.54</v>
      </c>
    </row>
    <row r="21" spans="1:20" ht="15">
      <c r="A21" s="28">
        <v>28</v>
      </c>
      <c r="B21" s="29" t="s">
        <v>12</v>
      </c>
      <c r="C21" s="30">
        <v>1985</v>
      </c>
      <c r="D21" s="30" t="s">
        <v>5</v>
      </c>
      <c r="E21" s="31">
        <v>100.1</v>
      </c>
      <c r="F21" s="31">
        <v>209.5</v>
      </c>
      <c r="G21" s="31">
        <v>18</v>
      </c>
      <c r="H21" s="31">
        <v>18.5</v>
      </c>
      <c r="I21" s="31">
        <v>18.5</v>
      </c>
      <c r="J21" s="31">
        <v>18</v>
      </c>
      <c r="K21" s="31">
        <v>18.5</v>
      </c>
      <c r="L21" s="32">
        <v>0.91</v>
      </c>
      <c r="M21" s="33">
        <v>101.2</v>
      </c>
      <c r="N21" s="33">
        <v>214</v>
      </c>
      <c r="O21" s="33">
        <v>18.5</v>
      </c>
      <c r="P21" s="33">
        <v>19</v>
      </c>
      <c r="Q21" s="33">
        <v>19</v>
      </c>
      <c r="R21" s="33">
        <v>18.5</v>
      </c>
      <c r="S21" s="33">
        <v>18.5</v>
      </c>
      <c r="T21" s="34">
        <v>0.38</v>
      </c>
    </row>
    <row r="22" spans="1:20" ht="15">
      <c r="A22" s="28">
        <v>29</v>
      </c>
      <c r="B22" s="29" t="s">
        <v>13</v>
      </c>
      <c r="C22" s="30">
        <v>1987</v>
      </c>
      <c r="D22" s="30" t="s">
        <v>5</v>
      </c>
      <c r="E22" s="31">
        <v>99.3</v>
      </c>
      <c r="F22" s="31">
        <v>211</v>
      </c>
      <c r="G22" s="31">
        <v>18</v>
      </c>
      <c r="H22" s="31">
        <v>18</v>
      </c>
      <c r="I22" s="31">
        <v>19</v>
      </c>
      <c r="J22" s="31">
        <v>18.5</v>
      </c>
      <c r="K22" s="31">
        <v>18</v>
      </c>
      <c r="L22" s="32">
        <v>1.04</v>
      </c>
      <c r="M22" s="33">
        <v>100.6</v>
      </c>
      <c r="N22" s="33">
        <v>210</v>
      </c>
      <c r="O22" s="33">
        <v>18.5</v>
      </c>
      <c r="P22" s="33">
        <v>18.5</v>
      </c>
      <c r="Q22" s="33">
        <v>19.5</v>
      </c>
      <c r="R22" s="33">
        <v>18.5</v>
      </c>
      <c r="S22" s="33">
        <v>18</v>
      </c>
      <c r="T22" s="34">
        <v>0.22</v>
      </c>
    </row>
    <row r="23" spans="1:20" ht="15">
      <c r="A23" s="28">
        <v>30</v>
      </c>
      <c r="B23" s="29" t="s">
        <v>30</v>
      </c>
      <c r="C23" s="30">
        <v>1985</v>
      </c>
      <c r="D23" s="30" t="s">
        <v>3</v>
      </c>
      <c r="E23" s="31">
        <v>100.5</v>
      </c>
      <c r="F23" s="31">
        <v>180.5</v>
      </c>
      <c r="G23" s="31">
        <v>16</v>
      </c>
      <c r="H23" s="31">
        <v>16.5</v>
      </c>
      <c r="I23" s="31">
        <v>17</v>
      </c>
      <c r="J23" s="31">
        <v>16.5</v>
      </c>
      <c r="K23" s="31">
        <v>17.5</v>
      </c>
      <c r="L23" s="32">
        <v>0.61</v>
      </c>
      <c r="M23" s="33">
        <v>101.5</v>
      </c>
      <c r="N23" s="33">
        <v>189.5</v>
      </c>
      <c r="O23" s="33">
        <v>17.5</v>
      </c>
      <c r="P23" s="33">
        <v>17.5</v>
      </c>
      <c r="Q23" s="33">
        <v>18</v>
      </c>
      <c r="R23" s="33">
        <v>17</v>
      </c>
      <c r="S23" s="33">
        <v>17</v>
      </c>
      <c r="T23" s="34">
        <v>0.35</v>
      </c>
    </row>
    <row r="24" spans="1:20" ht="15">
      <c r="A24" s="28">
        <v>31</v>
      </c>
      <c r="B24" s="29" t="s">
        <v>14</v>
      </c>
      <c r="C24" s="30">
        <v>1995</v>
      </c>
      <c r="D24" s="30" t="s">
        <v>3</v>
      </c>
      <c r="E24" s="31">
        <v>100.7</v>
      </c>
      <c r="F24" s="31">
        <v>210.5</v>
      </c>
      <c r="G24" s="31">
        <v>18.5</v>
      </c>
      <c r="H24" s="31">
        <v>18</v>
      </c>
      <c r="I24" s="31">
        <v>18.5</v>
      </c>
      <c r="J24" s="31">
        <v>18</v>
      </c>
      <c r="K24" s="31">
        <v>18.5</v>
      </c>
      <c r="L24" s="32">
        <v>0.64</v>
      </c>
      <c r="M24" s="33">
        <v>101.8</v>
      </c>
      <c r="N24" s="33">
        <v>206</v>
      </c>
      <c r="O24" s="33">
        <v>17.5</v>
      </c>
      <c r="P24" s="33">
        <v>18</v>
      </c>
      <c r="Q24" s="33">
        <v>18</v>
      </c>
      <c r="R24" s="33">
        <v>18</v>
      </c>
      <c r="S24" s="33">
        <v>17.5</v>
      </c>
      <c r="T24" s="34">
        <v>0.36</v>
      </c>
    </row>
    <row r="25" spans="1:20" ht="15">
      <c r="A25" s="28">
        <v>32</v>
      </c>
      <c r="B25" s="29" t="s">
        <v>15</v>
      </c>
      <c r="C25" s="30">
        <v>1979</v>
      </c>
      <c r="D25" s="30" t="s">
        <v>7</v>
      </c>
      <c r="E25" s="31">
        <v>100.8</v>
      </c>
      <c r="F25" s="31">
        <v>207.5</v>
      </c>
      <c r="G25" s="31">
        <v>17</v>
      </c>
      <c r="H25" s="31">
        <v>17.5</v>
      </c>
      <c r="I25" s="31">
        <v>17</v>
      </c>
      <c r="J25" s="31">
        <v>16.5</v>
      </c>
      <c r="K25" s="31">
        <v>16.5</v>
      </c>
      <c r="L25" s="32">
        <v>0.59</v>
      </c>
      <c r="M25" s="33">
        <v>102</v>
      </c>
      <c r="N25" s="33">
        <v>206.5</v>
      </c>
      <c r="O25" s="33">
        <v>18</v>
      </c>
      <c r="P25" s="33">
        <v>18</v>
      </c>
      <c r="Q25" s="33">
        <v>17</v>
      </c>
      <c r="R25" s="33">
        <v>17</v>
      </c>
      <c r="S25" s="33">
        <v>17.5</v>
      </c>
      <c r="T25" s="34">
        <v>0.08</v>
      </c>
    </row>
    <row r="26" spans="1:20" ht="15">
      <c r="A26" s="28">
        <v>33</v>
      </c>
      <c r="B26" s="29" t="s">
        <v>18</v>
      </c>
      <c r="C26" s="30">
        <v>1991</v>
      </c>
      <c r="D26" s="30" t="s">
        <v>7</v>
      </c>
      <c r="E26" s="31">
        <v>99.8</v>
      </c>
      <c r="F26" s="31">
        <v>204.5</v>
      </c>
      <c r="G26" s="31">
        <v>17</v>
      </c>
      <c r="H26" s="31">
        <v>17.5</v>
      </c>
      <c r="I26" s="31">
        <v>17</v>
      </c>
      <c r="J26" s="31">
        <v>17.5</v>
      </c>
      <c r="K26" s="31">
        <v>17</v>
      </c>
      <c r="L26" s="32">
        <v>0.53</v>
      </c>
      <c r="M26" s="33">
        <v>101.1</v>
      </c>
      <c r="N26" s="33">
        <v>204</v>
      </c>
      <c r="O26" s="33">
        <v>18</v>
      </c>
      <c r="P26" s="33">
        <v>18</v>
      </c>
      <c r="Q26" s="33">
        <v>18.5</v>
      </c>
      <c r="R26" s="33">
        <v>18</v>
      </c>
      <c r="S26" s="33">
        <v>17.5</v>
      </c>
      <c r="T26" s="34">
        <v>0.04</v>
      </c>
    </row>
    <row r="27" spans="1:20" ht="15">
      <c r="A27" s="28">
        <v>34</v>
      </c>
      <c r="B27" s="29" t="s">
        <v>16</v>
      </c>
      <c r="C27" s="30">
        <v>1987</v>
      </c>
      <c r="D27" s="30" t="s">
        <v>17</v>
      </c>
      <c r="E27" s="31">
        <v>100.2</v>
      </c>
      <c r="F27" s="31">
        <v>198.5</v>
      </c>
      <c r="G27" s="31">
        <v>17</v>
      </c>
      <c r="H27" s="31">
        <v>17.5</v>
      </c>
      <c r="I27" s="31">
        <v>17</v>
      </c>
      <c r="J27" s="31">
        <v>17.5</v>
      </c>
      <c r="K27" s="31">
        <v>17</v>
      </c>
      <c r="L27" s="32">
        <v>0.43</v>
      </c>
      <c r="M27" s="33">
        <v>101.1</v>
      </c>
      <c r="N27" s="33">
        <v>212</v>
      </c>
      <c r="O27" s="33">
        <v>18</v>
      </c>
      <c r="P27" s="33">
        <v>18</v>
      </c>
      <c r="Q27" s="33">
        <v>19</v>
      </c>
      <c r="R27" s="33">
        <v>18.5</v>
      </c>
      <c r="S27" s="33">
        <v>18</v>
      </c>
      <c r="T27" s="34">
        <v>0.19</v>
      </c>
    </row>
    <row r="28" spans="1:20" ht="15">
      <c r="A28" s="28">
        <v>36</v>
      </c>
      <c r="B28" s="29" t="s">
        <v>27</v>
      </c>
      <c r="C28" s="30">
        <v>1989</v>
      </c>
      <c r="D28" s="30" t="s">
        <v>3</v>
      </c>
      <c r="E28" s="31">
        <v>100</v>
      </c>
      <c r="F28" s="31">
        <v>174.5</v>
      </c>
      <c r="G28" s="31">
        <v>14</v>
      </c>
      <c r="H28" s="31">
        <v>15</v>
      </c>
      <c r="I28" s="31">
        <v>14.5</v>
      </c>
      <c r="J28" s="31">
        <v>14.5</v>
      </c>
      <c r="K28" s="31">
        <v>14.5</v>
      </c>
      <c r="L28" s="32">
        <v>0.45</v>
      </c>
      <c r="M28" s="33">
        <v>100.8</v>
      </c>
      <c r="N28" s="33">
        <v>200</v>
      </c>
      <c r="O28" s="33">
        <v>18</v>
      </c>
      <c r="P28" s="33">
        <v>18</v>
      </c>
      <c r="Q28" s="33">
        <v>18.5</v>
      </c>
      <c r="R28" s="33">
        <v>17.5</v>
      </c>
      <c r="S28" s="33">
        <v>17</v>
      </c>
      <c r="T28" s="34">
        <v>0.11</v>
      </c>
    </row>
    <row r="29" spans="1:20" ht="15">
      <c r="A29" s="28">
        <v>37</v>
      </c>
      <c r="B29" s="29" t="s">
        <v>4</v>
      </c>
      <c r="C29" s="30">
        <v>1972</v>
      </c>
      <c r="D29" s="30" t="s">
        <v>5</v>
      </c>
      <c r="E29" s="31">
        <v>100.1</v>
      </c>
      <c r="F29" s="31">
        <v>218.5</v>
      </c>
      <c r="G29" s="31">
        <v>18.5</v>
      </c>
      <c r="H29" s="31">
        <v>18.5</v>
      </c>
      <c r="I29" s="31">
        <v>19.5</v>
      </c>
      <c r="J29" s="31">
        <v>18.5</v>
      </c>
      <c r="K29" s="31">
        <v>18.5</v>
      </c>
      <c r="L29" s="32">
        <v>0.41</v>
      </c>
      <c r="M29" s="33">
        <v>101</v>
      </c>
      <c r="N29" s="33">
        <v>225</v>
      </c>
      <c r="O29" s="33">
        <v>19.5</v>
      </c>
      <c r="P29" s="33">
        <v>19.5</v>
      </c>
      <c r="Q29" s="33">
        <v>20</v>
      </c>
      <c r="R29" s="33">
        <v>19</v>
      </c>
      <c r="S29" s="33">
        <v>19</v>
      </c>
      <c r="T29" s="34">
        <v>0.3</v>
      </c>
    </row>
    <row r="30" spans="1:20" ht="15">
      <c r="A30" s="28">
        <v>38</v>
      </c>
      <c r="B30" s="29" t="s">
        <v>0</v>
      </c>
      <c r="C30" s="30">
        <v>1992</v>
      </c>
      <c r="D30" s="30" t="s">
        <v>1</v>
      </c>
      <c r="E30" s="31">
        <v>99.9</v>
      </c>
      <c r="F30" s="31">
        <v>237.5</v>
      </c>
      <c r="G30" s="31">
        <v>19.5</v>
      </c>
      <c r="H30" s="31">
        <v>19.5</v>
      </c>
      <c r="I30" s="31">
        <v>19.5</v>
      </c>
      <c r="J30" s="31">
        <v>19.5</v>
      </c>
      <c r="K30" s="31">
        <v>19.5</v>
      </c>
      <c r="L30" s="32">
        <v>0.42</v>
      </c>
      <c r="M30" s="31">
        <v>100.7</v>
      </c>
      <c r="N30" s="31">
        <v>250</v>
      </c>
      <c r="O30" s="31">
        <v>16.5</v>
      </c>
      <c r="P30" s="31">
        <v>16.5</v>
      </c>
      <c r="Q30" s="31">
        <v>16</v>
      </c>
      <c r="R30" s="31">
        <v>16.5</v>
      </c>
      <c r="S30" s="31">
        <v>16.5</v>
      </c>
      <c r="T30" s="32">
        <v>0.56999999999999995</v>
      </c>
    </row>
    <row r="31" spans="1:20" ht="15">
      <c r="A31" s="28">
        <v>39</v>
      </c>
      <c r="B31" s="29" t="s">
        <v>19</v>
      </c>
      <c r="C31" s="30">
        <v>1989</v>
      </c>
      <c r="D31" s="30" t="s">
        <v>1</v>
      </c>
      <c r="E31" s="31">
        <v>100.7</v>
      </c>
      <c r="F31" s="31">
        <v>194.5</v>
      </c>
      <c r="G31" s="31">
        <v>18</v>
      </c>
      <c r="H31" s="31">
        <v>17.5</v>
      </c>
      <c r="I31" s="31">
        <v>18</v>
      </c>
      <c r="J31" s="31">
        <v>18</v>
      </c>
      <c r="K31" s="31">
        <v>17.5</v>
      </c>
      <c r="L31" s="32">
        <v>0.31</v>
      </c>
      <c r="M31" s="33">
        <v>101.5</v>
      </c>
      <c r="N31" s="33">
        <v>206</v>
      </c>
      <c r="O31" s="33">
        <v>18.5</v>
      </c>
      <c r="P31" s="33">
        <v>18</v>
      </c>
      <c r="Q31" s="33">
        <v>18.5</v>
      </c>
      <c r="R31" s="33">
        <v>18.5</v>
      </c>
      <c r="S31" s="33">
        <v>18</v>
      </c>
      <c r="T31" s="34">
        <v>0.13</v>
      </c>
    </row>
    <row r="32" spans="1:20" ht="15">
      <c r="A32" s="28">
        <v>40</v>
      </c>
      <c r="B32" s="29" t="s">
        <v>6</v>
      </c>
      <c r="C32" s="30">
        <v>1988</v>
      </c>
      <c r="D32" s="30" t="s">
        <v>7</v>
      </c>
      <c r="E32" s="31">
        <v>100.6</v>
      </c>
      <c r="F32" s="31">
        <v>210</v>
      </c>
      <c r="G32" s="31">
        <v>18</v>
      </c>
      <c r="H32" s="31">
        <v>18.5</v>
      </c>
      <c r="I32" s="31">
        <v>19</v>
      </c>
      <c r="J32" s="31">
        <v>18.5</v>
      </c>
      <c r="K32" s="31">
        <v>18.5</v>
      </c>
      <c r="L32" s="32">
        <v>0.3</v>
      </c>
      <c r="M32" s="33">
        <v>101.7</v>
      </c>
      <c r="N32" s="33">
        <v>219.5</v>
      </c>
      <c r="O32" s="33">
        <v>19</v>
      </c>
      <c r="P32" s="33">
        <v>19</v>
      </c>
      <c r="Q32" s="33">
        <v>19</v>
      </c>
      <c r="R32" s="33">
        <v>19</v>
      </c>
      <c r="S32" s="33">
        <v>19</v>
      </c>
      <c r="T32" s="34">
        <v>0.12</v>
      </c>
    </row>
  </sheetData>
  <sortState ref="A1:T31">
    <sortCondition ref="A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6"/>
  <sheetViews>
    <sheetView workbookViewId="0"/>
  </sheetViews>
  <sheetFormatPr defaultRowHeight="14.25"/>
  <cols>
    <col min="1" max="1" width="33.625" style="24" customWidth="1"/>
    <col min="2" max="2" width="52.875" customWidth="1"/>
    <col min="3" max="3" width="25.375" customWidth="1"/>
    <col min="4" max="4" width="29.875" customWidth="1"/>
  </cols>
  <sheetData>
    <row r="1" spans="1:4" s="26" customFormat="1" ht="15">
      <c r="A1" s="38" t="s">
        <v>69</v>
      </c>
      <c r="B1" s="35" t="s">
        <v>70</v>
      </c>
    </row>
    <row r="2" spans="1:4" s="26" customFormat="1" ht="15">
      <c r="A2" s="36" t="s">
        <v>92</v>
      </c>
      <c r="B2" s="35">
        <v>225</v>
      </c>
    </row>
    <row r="3" spans="1:4" s="26" customFormat="1" ht="15">
      <c r="A3" s="37" t="s">
        <v>62</v>
      </c>
      <c r="B3" s="35">
        <v>200</v>
      </c>
    </row>
    <row r="4" spans="1:4" s="26" customFormat="1" ht="15">
      <c r="A4" s="37" t="s">
        <v>63</v>
      </c>
      <c r="B4" s="35">
        <v>1.2</v>
      </c>
    </row>
    <row r="5" spans="1:4" s="26" customFormat="1" ht="42.75">
      <c r="A5" s="37" t="s">
        <v>93</v>
      </c>
      <c r="B5" s="35">
        <v>-14.4</v>
      </c>
    </row>
    <row r="6" spans="1:4" s="26" customFormat="1" ht="42.75">
      <c r="A6" s="37" t="s">
        <v>94</v>
      </c>
      <c r="B6" s="35">
        <v>17.420000000000002</v>
      </c>
    </row>
    <row r="7" spans="1:4" s="26" customFormat="1" ht="28.5">
      <c r="A7" s="37" t="s">
        <v>124</v>
      </c>
      <c r="B7" s="35">
        <v>120</v>
      </c>
    </row>
    <row r="9" spans="1:4" ht="28.5" customHeight="1">
      <c r="A9" s="55" t="s">
        <v>119</v>
      </c>
      <c r="B9" s="55"/>
      <c r="C9" s="55"/>
      <c r="D9" s="55"/>
    </row>
    <row r="11" spans="1:4" ht="15">
      <c r="A11" s="57" t="s">
        <v>84</v>
      </c>
      <c r="B11" s="57"/>
      <c r="C11" s="57"/>
      <c r="D11" s="57"/>
    </row>
    <row r="12" spans="1:4" ht="15">
      <c r="A12" s="23" t="s">
        <v>67</v>
      </c>
      <c r="B12" s="15" t="s">
        <v>68</v>
      </c>
      <c r="C12" s="15" t="s">
        <v>121</v>
      </c>
      <c r="D12" s="15" t="s">
        <v>107</v>
      </c>
    </row>
    <row r="13" spans="1:4" ht="93.75" customHeight="1">
      <c r="A13" s="23" t="s">
        <v>64</v>
      </c>
      <c r="B13" s="2" t="s">
        <v>120</v>
      </c>
      <c r="C13" s="2" t="s">
        <v>102</v>
      </c>
      <c r="D13" s="2" t="s">
        <v>122</v>
      </c>
    </row>
    <row r="14" spans="1:4" ht="42.75">
      <c r="A14" s="23" t="s">
        <v>65</v>
      </c>
      <c r="B14" s="17" t="s">
        <v>72</v>
      </c>
      <c r="C14" s="2" t="s">
        <v>71</v>
      </c>
      <c r="D14" s="16" t="s">
        <v>97</v>
      </c>
    </row>
    <row r="15" spans="1:4" ht="114">
      <c r="A15" s="23" t="s">
        <v>66</v>
      </c>
      <c r="B15" s="2" t="s">
        <v>106</v>
      </c>
      <c r="C15" s="18" t="s">
        <v>111</v>
      </c>
      <c r="D15" s="2" t="s">
        <v>96</v>
      </c>
    </row>
    <row r="16" spans="1:4" ht="15">
      <c r="A16" s="54" t="s">
        <v>104</v>
      </c>
      <c r="B16" s="54"/>
      <c r="C16" s="54"/>
      <c r="D16" s="39" t="s">
        <v>95</v>
      </c>
    </row>
    <row r="17" spans="1:4">
      <c r="A17"/>
    </row>
    <row r="18" spans="1:4" ht="15">
      <c r="A18" s="58" t="s">
        <v>85</v>
      </c>
      <c r="B18" s="58"/>
      <c r="C18" s="58"/>
      <c r="D18" s="58"/>
    </row>
    <row r="19" spans="1:4" ht="15">
      <c r="A19" s="23" t="s">
        <v>67</v>
      </c>
      <c r="B19" s="15" t="s">
        <v>68</v>
      </c>
      <c r="C19" s="15" t="s">
        <v>121</v>
      </c>
      <c r="D19" s="15" t="s">
        <v>108</v>
      </c>
    </row>
    <row r="20" spans="1:4" ht="74.25" customHeight="1">
      <c r="A20" s="23" t="s">
        <v>64</v>
      </c>
      <c r="B20" s="2" t="s">
        <v>120</v>
      </c>
      <c r="C20" s="16" t="s">
        <v>103</v>
      </c>
      <c r="D20" s="2" t="s">
        <v>123</v>
      </c>
    </row>
    <row r="21" spans="1:4" ht="42.75">
      <c r="A21" s="23" t="s">
        <v>65</v>
      </c>
      <c r="B21" s="17" t="s">
        <v>72</v>
      </c>
      <c r="C21" s="2" t="s">
        <v>73</v>
      </c>
      <c r="D21" s="16" t="s">
        <v>98</v>
      </c>
    </row>
    <row r="22" spans="1:4" ht="118.5" customHeight="1">
      <c r="A22" s="23" t="s">
        <v>66</v>
      </c>
      <c r="B22" s="2" t="s">
        <v>106</v>
      </c>
      <c r="C22" s="16" t="s">
        <v>112</v>
      </c>
      <c r="D22" s="27" t="s">
        <v>99</v>
      </c>
    </row>
    <row r="23" spans="1:4" ht="15">
      <c r="A23" s="54" t="s">
        <v>105</v>
      </c>
      <c r="B23" s="54"/>
      <c r="C23" s="54"/>
      <c r="D23" s="39" t="s">
        <v>109</v>
      </c>
    </row>
    <row r="25" spans="1:4" ht="15">
      <c r="A25" s="54" t="s">
        <v>110</v>
      </c>
      <c r="B25" s="54"/>
      <c r="C25" s="54"/>
      <c r="D25" s="54"/>
    </row>
    <row r="26" spans="1:4" ht="28.5" customHeight="1">
      <c r="A26" s="56" t="s">
        <v>118</v>
      </c>
      <c r="B26" s="56"/>
      <c r="C26" s="56"/>
      <c r="D26" s="56"/>
    </row>
  </sheetData>
  <mergeCells count="7">
    <mergeCell ref="A16:C16"/>
    <mergeCell ref="A9:D9"/>
    <mergeCell ref="A23:C23"/>
    <mergeCell ref="A26:D26"/>
    <mergeCell ref="A25:D25"/>
    <mergeCell ref="A11:D11"/>
    <mergeCell ref="A18:D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1"/>
  <sheetViews>
    <sheetView workbookViewId="0"/>
  </sheetViews>
  <sheetFormatPr defaultRowHeight="14.25"/>
  <cols>
    <col min="2" max="2" width="11.125" style="43" customWidth="1"/>
    <col min="3" max="3" width="13.875" customWidth="1"/>
    <col min="4" max="4" width="33.125" customWidth="1"/>
  </cols>
  <sheetData>
    <row r="1" spans="1:5" ht="28.5">
      <c r="A1" s="25">
        <f>E1-E2</f>
        <v>23</v>
      </c>
      <c r="B1" s="1" t="str">
        <f>SKOKI!C1</f>
        <v>Rok urodzenia</v>
      </c>
      <c r="D1" s="26" t="s">
        <v>76</v>
      </c>
      <c r="E1" s="46">
        <f>MAX(B2:B31)</f>
        <v>1995</v>
      </c>
    </row>
    <row r="2" spans="1:5">
      <c r="B2" s="43">
        <f>SKOKI!C3</f>
        <v>1985</v>
      </c>
      <c r="D2" s="26" t="s">
        <v>77</v>
      </c>
      <c r="E2" s="46">
        <f>MIN(B2:B31)</f>
        <v>1972</v>
      </c>
    </row>
    <row r="3" spans="1:5">
      <c r="B3" s="43">
        <f>SKOKI!C4</f>
        <v>1989</v>
      </c>
    </row>
    <row r="4" spans="1:5">
      <c r="B4" s="43">
        <f>SKOKI!C5</f>
        <v>1994</v>
      </c>
    </row>
    <row r="5" spans="1:5">
      <c r="B5" s="43">
        <f>SKOKI!C6</f>
        <v>1988</v>
      </c>
    </row>
    <row r="6" spans="1:5">
      <c r="B6" s="43">
        <f>SKOKI!C7</f>
        <v>1979</v>
      </c>
    </row>
    <row r="7" spans="1:5">
      <c r="B7" s="43">
        <f>SKOKI!C8</f>
        <v>1993</v>
      </c>
    </row>
    <row r="8" spans="1:5">
      <c r="B8" s="43">
        <f>SKOKI!C9</f>
        <v>1989</v>
      </c>
    </row>
    <row r="9" spans="1:5">
      <c r="B9" s="43">
        <f>SKOKI!C10</f>
        <v>1992</v>
      </c>
    </row>
    <row r="10" spans="1:5">
      <c r="B10" s="43">
        <f>SKOKI!C11</f>
        <v>1990</v>
      </c>
    </row>
    <row r="11" spans="1:5">
      <c r="B11" s="43">
        <f>SKOKI!C12</f>
        <v>1992</v>
      </c>
    </row>
    <row r="12" spans="1:5">
      <c r="B12" s="43">
        <f>SKOKI!C13</f>
        <v>1991</v>
      </c>
    </row>
    <row r="13" spans="1:5">
      <c r="B13" s="43">
        <f>SKOKI!C14</f>
        <v>1991</v>
      </c>
    </row>
    <row r="14" spans="1:5">
      <c r="B14" s="43">
        <f>SKOKI!C15</f>
        <v>1995</v>
      </c>
    </row>
    <row r="15" spans="1:5">
      <c r="B15" s="43">
        <f>SKOKI!C16</f>
        <v>1985</v>
      </c>
    </row>
    <row r="16" spans="1:5">
      <c r="B16" s="43">
        <f>SKOKI!C17</f>
        <v>1990</v>
      </c>
    </row>
    <row r="17" spans="2:2">
      <c r="B17" s="43">
        <f>SKOKI!C18</f>
        <v>1987</v>
      </c>
    </row>
    <row r="18" spans="2:2">
      <c r="B18" s="43">
        <f>SKOKI!C19</f>
        <v>1994</v>
      </c>
    </row>
    <row r="19" spans="2:2">
      <c r="B19" s="43">
        <f>SKOKI!C20</f>
        <v>1991</v>
      </c>
    </row>
    <row r="20" spans="2:2">
      <c r="B20" s="43">
        <f>SKOKI!C21</f>
        <v>1985</v>
      </c>
    </row>
    <row r="21" spans="2:2">
      <c r="B21" s="43">
        <f>SKOKI!C22</f>
        <v>1987</v>
      </c>
    </row>
    <row r="22" spans="2:2">
      <c r="B22" s="43">
        <f>SKOKI!C23</f>
        <v>1985</v>
      </c>
    </row>
    <row r="23" spans="2:2">
      <c r="B23" s="43">
        <f>SKOKI!C24</f>
        <v>1995</v>
      </c>
    </row>
    <row r="24" spans="2:2">
      <c r="B24" s="43">
        <f>SKOKI!C25</f>
        <v>1979</v>
      </c>
    </row>
    <row r="25" spans="2:2">
      <c r="B25" s="43">
        <f>SKOKI!C26</f>
        <v>1991</v>
      </c>
    </row>
    <row r="26" spans="2:2">
      <c r="B26" s="43">
        <f>SKOKI!C27</f>
        <v>1987</v>
      </c>
    </row>
    <row r="27" spans="2:2">
      <c r="B27" s="43">
        <f>SKOKI!C28</f>
        <v>1989</v>
      </c>
    </row>
    <row r="28" spans="2:2">
      <c r="B28" s="43">
        <f>SKOKI!C29</f>
        <v>1972</v>
      </c>
    </row>
    <row r="29" spans="2:2">
      <c r="B29" s="43">
        <f>SKOKI!C30</f>
        <v>1992</v>
      </c>
    </row>
    <row r="30" spans="2:2">
      <c r="B30" s="43">
        <f>SKOKI!C31</f>
        <v>1989</v>
      </c>
    </row>
    <row r="31" spans="2:2">
      <c r="B31" s="43">
        <f>SKOKI!C32</f>
        <v>1988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31"/>
  <sheetViews>
    <sheetView workbookViewId="0"/>
  </sheetViews>
  <sheetFormatPr defaultRowHeight="14.25"/>
  <cols>
    <col min="2" max="3" width="15.75" style="46" customWidth="1"/>
    <col min="4" max="4" width="9" style="46"/>
    <col min="5" max="5" width="15.5" customWidth="1"/>
  </cols>
  <sheetData>
    <row r="1" spans="1:4" s="24" customFormat="1" ht="28.5">
      <c r="A1" s="25">
        <f>SUM(D2:D31)</f>
        <v>16</v>
      </c>
      <c r="B1" s="44" t="str">
        <f>SKOKI!E1</f>
        <v>Prędkość na progu 1 seria</v>
      </c>
      <c r="C1" s="1" t="str">
        <f>SKOKI!M1</f>
        <v>Prędkość na progu 2 seria</v>
      </c>
      <c r="D1" s="1" t="s">
        <v>78</v>
      </c>
    </row>
    <row r="2" spans="1:4">
      <c r="B2" s="45">
        <f>SKOKI!E3</f>
        <v>99.6</v>
      </c>
      <c r="C2" s="46">
        <f>SKOKI!M3</f>
        <v>100.5</v>
      </c>
      <c r="D2" s="46">
        <f>IF(AND(B2&gt;100,C2&gt;100),1,0)</f>
        <v>0</v>
      </c>
    </row>
    <row r="3" spans="1:4">
      <c r="B3" s="45">
        <f>SKOKI!E4</f>
        <v>101.3</v>
      </c>
      <c r="C3" s="46">
        <f>SKOKI!M4</f>
        <v>102.6</v>
      </c>
      <c r="D3" s="46">
        <f t="shared" ref="D3:D31" si="0">IF(AND(B3&gt;100,C3&gt;100),1,0)</f>
        <v>1</v>
      </c>
    </row>
    <row r="4" spans="1:4">
      <c r="B4" s="45">
        <f>SKOKI!E5</f>
        <v>100.7</v>
      </c>
      <c r="C4" s="46">
        <f>SKOKI!M5</f>
        <v>102</v>
      </c>
      <c r="D4" s="46">
        <f t="shared" si="0"/>
        <v>1</v>
      </c>
    </row>
    <row r="5" spans="1:4">
      <c r="B5" s="45">
        <f>SKOKI!E6</f>
        <v>101.3</v>
      </c>
      <c r="C5" s="46">
        <f>SKOKI!M6</f>
        <v>102.7</v>
      </c>
      <c r="D5" s="46">
        <f t="shared" si="0"/>
        <v>1</v>
      </c>
    </row>
    <row r="6" spans="1:4">
      <c r="B6" s="45">
        <f>SKOKI!E7</f>
        <v>100.3</v>
      </c>
      <c r="C6" s="46">
        <f>SKOKI!M7</f>
        <v>101.4</v>
      </c>
      <c r="D6" s="46">
        <f t="shared" si="0"/>
        <v>1</v>
      </c>
    </row>
    <row r="7" spans="1:4">
      <c r="B7" s="45">
        <f>SKOKI!E8</f>
        <v>100.3</v>
      </c>
      <c r="C7" s="46">
        <f>SKOKI!M8</f>
        <v>101.4</v>
      </c>
      <c r="D7" s="46">
        <f t="shared" si="0"/>
        <v>1</v>
      </c>
    </row>
    <row r="8" spans="1:4">
      <c r="B8" s="45">
        <f>SKOKI!E9</f>
        <v>99.4</v>
      </c>
      <c r="C8" s="46">
        <f>SKOKI!M9</f>
        <v>100.9</v>
      </c>
      <c r="D8" s="46">
        <f t="shared" si="0"/>
        <v>0</v>
      </c>
    </row>
    <row r="9" spans="1:4">
      <c r="B9" s="45">
        <f>SKOKI!E10</f>
        <v>100.7</v>
      </c>
      <c r="C9" s="46">
        <f>SKOKI!M10</f>
        <v>102.1</v>
      </c>
      <c r="D9" s="46">
        <f t="shared" si="0"/>
        <v>1</v>
      </c>
    </row>
    <row r="10" spans="1:4">
      <c r="B10" s="45">
        <f>SKOKI!E11</f>
        <v>99.2</v>
      </c>
      <c r="C10" s="46">
        <f>SKOKI!M11</f>
        <v>100.5</v>
      </c>
      <c r="D10" s="46">
        <f t="shared" si="0"/>
        <v>0</v>
      </c>
    </row>
    <row r="11" spans="1:4">
      <c r="B11" s="45">
        <f>SKOKI!E12</f>
        <v>100.2</v>
      </c>
      <c r="C11" s="46">
        <f>SKOKI!M12</f>
        <v>101.1</v>
      </c>
      <c r="D11" s="46">
        <f t="shared" si="0"/>
        <v>1</v>
      </c>
    </row>
    <row r="12" spans="1:4">
      <c r="B12" s="45">
        <f>SKOKI!E13</f>
        <v>100</v>
      </c>
      <c r="C12" s="46">
        <f>SKOKI!M13</f>
        <v>101.1</v>
      </c>
      <c r="D12" s="46">
        <f t="shared" si="0"/>
        <v>0</v>
      </c>
    </row>
    <row r="13" spans="1:4">
      <c r="B13" s="45">
        <f>SKOKI!E14</f>
        <v>99.5</v>
      </c>
      <c r="C13" s="46">
        <f>SKOKI!M14</f>
        <v>100.8</v>
      </c>
      <c r="D13" s="46">
        <f t="shared" si="0"/>
        <v>0</v>
      </c>
    </row>
    <row r="14" spans="1:4">
      <c r="B14" s="45">
        <f>SKOKI!E15</f>
        <v>99.1</v>
      </c>
      <c r="C14" s="46">
        <f>SKOKI!M15</f>
        <v>100.7</v>
      </c>
      <c r="D14" s="46">
        <f t="shared" si="0"/>
        <v>0</v>
      </c>
    </row>
    <row r="15" spans="1:4">
      <c r="B15" s="45">
        <f>SKOKI!E16</f>
        <v>99.6</v>
      </c>
      <c r="C15" s="46">
        <f>SKOKI!M16</f>
        <v>100.8</v>
      </c>
      <c r="D15" s="46">
        <f t="shared" si="0"/>
        <v>0</v>
      </c>
    </row>
    <row r="16" spans="1:4">
      <c r="B16" s="45">
        <f>SKOKI!E17</f>
        <v>100</v>
      </c>
      <c r="C16" s="46">
        <f>SKOKI!M17</f>
        <v>100.8</v>
      </c>
      <c r="D16" s="46">
        <f t="shared" si="0"/>
        <v>0</v>
      </c>
    </row>
    <row r="17" spans="2:4">
      <c r="B17" s="45">
        <f>SKOKI!E18</f>
        <v>100.3</v>
      </c>
      <c r="C17" s="46">
        <f>SKOKI!M18</f>
        <v>101.7</v>
      </c>
      <c r="D17" s="46">
        <f t="shared" si="0"/>
        <v>1</v>
      </c>
    </row>
    <row r="18" spans="2:4">
      <c r="B18" s="45">
        <f>SKOKI!E19</f>
        <v>99.9</v>
      </c>
      <c r="C18" s="46">
        <f>SKOKI!M19</f>
        <v>100.9</v>
      </c>
      <c r="D18" s="46">
        <f t="shared" si="0"/>
        <v>0</v>
      </c>
    </row>
    <row r="19" spans="2:4">
      <c r="B19" s="45">
        <f>SKOKI!E20</f>
        <v>99.6</v>
      </c>
      <c r="C19" s="46">
        <f>SKOKI!M20</f>
        <v>100.8</v>
      </c>
      <c r="D19" s="46">
        <f t="shared" si="0"/>
        <v>0</v>
      </c>
    </row>
    <row r="20" spans="2:4">
      <c r="B20" s="45">
        <f>SKOKI!E21</f>
        <v>100.1</v>
      </c>
      <c r="C20" s="46">
        <f>SKOKI!M21</f>
        <v>101.2</v>
      </c>
      <c r="D20" s="46">
        <f t="shared" si="0"/>
        <v>1</v>
      </c>
    </row>
    <row r="21" spans="2:4">
      <c r="B21" s="45">
        <f>SKOKI!E22</f>
        <v>99.3</v>
      </c>
      <c r="C21" s="46">
        <f>SKOKI!M22</f>
        <v>100.6</v>
      </c>
      <c r="D21" s="46">
        <f t="shared" si="0"/>
        <v>0</v>
      </c>
    </row>
    <row r="22" spans="2:4">
      <c r="B22" s="45">
        <f>SKOKI!E23</f>
        <v>100.5</v>
      </c>
      <c r="C22" s="46">
        <f>SKOKI!M23</f>
        <v>101.5</v>
      </c>
      <c r="D22" s="46">
        <f t="shared" si="0"/>
        <v>1</v>
      </c>
    </row>
    <row r="23" spans="2:4">
      <c r="B23" s="45">
        <f>SKOKI!E24</f>
        <v>100.7</v>
      </c>
      <c r="C23" s="46">
        <f>SKOKI!M24</f>
        <v>101.8</v>
      </c>
      <c r="D23" s="46">
        <f t="shared" si="0"/>
        <v>1</v>
      </c>
    </row>
    <row r="24" spans="2:4">
      <c r="B24" s="45">
        <f>SKOKI!E25</f>
        <v>100.8</v>
      </c>
      <c r="C24" s="46">
        <f>SKOKI!M25</f>
        <v>102</v>
      </c>
      <c r="D24" s="46">
        <f t="shared" si="0"/>
        <v>1</v>
      </c>
    </row>
    <row r="25" spans="2:4">
      <c r="B25" s="45">
        <f>SKOKI!E26</f>
        <v>99.8</v>
      </c>
      <c r="C25" s="46">
        <f>SKOKI!M26</f>
        <v>101.1</v>
      </c>
      <c r="D25" s="46">
        <f t="shared" si="0"/>
        <v>0</v>
      </c>
    </row>
    <row r="26" spans="2:4">
      <c r="B26" s="45">
        <f>SKOKI!E27</f>
        <v>100.2</v>
      </c>
      <c r="C26" s="46">
        <f>SKOKI!M27</f>
        <v>101.1</v>
      </c>
      <c r="D26" s="46">
        <f t="shared" si="0"/>
        <v>1</v>
      </c>
    </row>
    <row r="27" spans="2:4">
      <c r="B27" s="45">
        <f>SKOKI!E28</f>
        <v>100</v>
      </c>
      <c r="C27" s="46">
        <f>SKOKI!M28</f>
        <v>100.8</v>
      </c>
      <c r="D27" s="46">
        <f t="shared" si="0"/>
        <v>0</v>
      </c>
    </row>
    <row r="28" spans="2:4">
      <c r="B28" s="45">
        <f>SKOKI!E29</f>
        <v>100.1</v>
      </c>
      <c r="C28" s="46">
        <f>SKOKI!M29</f>
        <v>101</v>
      </c>
      <c r="D28" s="46">
        <f t="shared" si="0"/>
        <v>1</v>
      </c>
    </row>
    <row r="29" spans="2:4">
      <c r="B29" s="45">
        <f>SKOKI!E30</f>
        <v>99.9</v>
      </c>
      <c r="C29" s="46">
        <f>SKOKI!M30</f>
        <v>100.7</v>
      </c>
      <c r="D29" s="46">
        <f t="shared" si="0"/>
        <v>0</v>
      </c>
    </row>
    <row r="30" spans="2:4">
      <c r="B30" s="45">
        <f>SKOKI!E31</f>
        <v>100.7</v>
      </c>
      <c r="C30" s="46">
        <f>SKOKI!M31</f>
        <v>101.5</v>
      </c>
      <c r="D30" s="46">
        <f t="shared" si="0"/>
        <v>1</v>
      </c>
    </row>
    <row r="31" spans="2:4">
      <c r="B31" s="45">
        <f>SKOKI!E32</f>
        <v>100.6</v>
      </c>
      <c r="C31" s="46">
        <f>SKOKI!M32</f>
        <v>101.7</v>
      </c>
      <c r="D31" s="46">
        <f t="shared" si="0"/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1"/>
  <sheetViews>
    <sheetView workbookViewId="0"/>
  </sheetViews>
  <sheetFormatPr defaultRowHeight="16.5" customHeight="1"/>
  <cols>
    <col min="2" max="10" width="9.125" style="1" customWidth="1"/>
    <col min="11" max="11" width="14.625" style="1" customWidth="1"/>
  </cols>
  <sheetData>
    <row r="1" spans="1:11" ht="41.25" customHeight="1">
      <c r="A1" s="3">
        <f>COUNTIF(J2:J31,"&gt;50")</f>
        <v>20</v>
      </c>
      <c r="B1" s="1" t="str">
        <f>SKOKI!G1</f>
        <v>Sędzia A 1 seria</v>
      </c>
      <c r="C1" s="1" t="str">
        <f>SKOKI!H1</f>
        <v>Sędzia B 1 seria</v>
      </c>
      <c r="D1" s="1" t="str">
        <f>SKOKI!I1</f>
        <v>Sędzia C 1 seria</v>
      </c>
      <c r="E1" s="1" t="str">
        <f>SKOKI!J1</f>
        <v>Sędzia D 1 seria</v>
      </c>
      <c r="F1" s="1" t="str">
        <f>SKOKI!K1</f>
        <v>Sędzia E 1 seria</v>
      </c>
      <c r="G1" s="1" t="s">
        <v>79</v>
      </c>
      <c r="H1" s="1" t="s">
        <v>80</v>
      </c>
      <c r="I1" s="1" t="s">
        <v>81</v>
      </c>
      <c r="J1" s="1" t="s">
        <v>82</v>
      </c>
    </row>
    <row r="2" spans="1:11" ht="16.5" customHeight="1">
      <c r="B2" s="1">
        <f>SKOKI!G3</f>
        <v>14.5</v>
      </c>
      <c r="C2" s="1">
        <f>SKOKI!H3</f>
        <v>15.5</v>
      </c>
      <c r="D2" s="1">
        <f>SKOKI!I3</f>
        <v>16</v>
      </c>
      <c r="E2" s="1">
        <f>SKOKI!J3</f>
        <v>15.5</v>
      </c>
      <c r="F2" s="1">
        <f>SKOKI!K3</f>
        <v>17</v>
      </c>
      <c r="G2" s="1">
        <f>MIN(B2:F2)</f>
        <v>14.5</v>
      </c>
      <c r="H2" s="1">
        <f>MAX(B2:F2)</f>
        <v>17</v>
      </c>
      <c r="I2" s="1">
        <f>SUM(B2:F2)</f>
        <v>78.5</v>
      </c>
      <c r="J2" s="1">
        <f>I2-G2-H2</f>
        <v>47</v>
      </c>
    </row>
    <row r="3" spans="1:11" ht="16.5" customHeight="1">
      <c r="B3" s="1">
        <f>SKOKI!G4</f>
        <v>18</v>
      </c>
      <c r="C3" s="1">
        <f>SKOKI!H4</f>
        <v>17.5</v>
      </c>
      <c r="D3" s="1">
        <f>SKOKI!I4</f>
        <v>18.5</v>
      </c>
      <c r="E3" s="1">
        <f>SKOKI!J4</f>
        <v>18</v>
      </c>
      <c r="F3" s="1">
        <f>SKOKI!K4</f>
        <v>18</v>
      </c>
      <c r="G3" s="1">
        <f t="shared" ref="G3:G31" si="0">MIN(B3:F3)</f>
        <v>17.5</v>
      </c>
      <c r="H3" s="1">
        <f t="shared" ref="H3:H31" si="1">MAX(B3:F3)</f>
        <v>18.5</v>
      </c>
      <c r="I3" s="1">
        <f t="shared" ref="I3:I31" si="2">SUM(B3:F3)</f>
        <v>90</v>
      </c>
      <c r="J3" s="1">
        <f t="shared" ref="J3:J31" si="3">I3-G3-H3</f>
        <v>54</v>
      </c>
      <c r="K3"/>
    </row>
    <row r="4" spans="1:11" ht="16.5" customHeight="1">
      <c r="B4" s="1">
        <f>SKOKI!G5</f>
        <v>17.5</v>
      </c>
      <c r="C4" s="1">
        <f>SKOKI!H5</f>
        <v>17.5</v>
      </c>
      <c r="D4" s="1">
        <f>SKOKI!I5</f>
        <v>18</v>
      </c>
      <c r="E4" s="1">
        <f>SKOKI!J5</f>
        <v>17.5</v>
      </c>
      <c r="F4" s="1">
        <f>SKOKI!K5</f>
        <v>17.5</v>
      </c>
      <c r="G4" s="1">
        <f t="shared" si="0"/>
        <v>17.5</v>
      </c>
      <c r="H4" s="1">
        <f t="shared" si="1"/>
        <v>18</v>
      </c>
      <c r="I4" s="1">
        <f t="shared" si="2"/>
        <v>88</v>
      </c>
      <c r="J4" s="1">
        <f t="shared" si="3"/>
        <v>52.5</v>
      </c>
    </row>
    <row r="5" spans="1:11" ht="16.5" customHeight="1">
      <c r="B5" s="1">
        <f>SKOKI!G6</f>
        <v>18</v>
      </c>
      <c r="C5" s="1">
        <f>SKOKI!H6</f>
        <v>18.5</v>
      </c>
      <c r="D5" s="1">
        <f>SKOKI!I6</f>
        <v>17.5</v>
      </c>
      <c r="E5" s="1">
        <f>SKOKI!J6</f>
        <v>18.5</v>
      </c>
      <c r="F5" s="1">
        <f>SKOKI!K6</f>
        <v>18</v>
      </c>
      <c r="G5" s="1">
        <f t="shared" si="0"/>
        <v>17.5</v>
      </c>
      <c r="H5" s="1">
        <f t="shared" si="1"/>
        <v>18.5</v>
      </c>
      <c r="I5" s="1">
        <f t="shared" si="2"/>
        <v>90.5</v>
      </c>
      <c r="J5" s="1">
        <f t="shared" si="3"/>
        <v>54.5</v>
      </c>
    </row>
    <row r="6" spans="1:11" ht="16.5" customHeight="1">
      <c r="B6" s="1">
        <f>SKOKI!G7</f>
        <v>15.5</v>
      </c>
      <c r="C6" s="1">
        <f>SKOKI!H7</f>
        <v>17</v>
      </c>
      <c r="D6" s="1">
        <f>SKOKI!I7</f>
        <v>16.5</v>
      </c>
      <c r="E6" s="1">
        <f>SKOKI!J7</f>
        <v>16.5</v>
      </c>
      <c r="F6" s="1">
        <f>SKOKI!K7</f>
        <v>16.5</v>
      </c>
      <c r="G6" s="1">
        <f t="shared" si="0"/>
        <v>15.5</v>
      </c>
      <c r="H6" s="1">
        <f t="shared" si="1"/>
        <v>17</v>
      </c>
      <c r="I6" s="1">
        <f t="shared" si="2"/>
        <v>82</v>
      </c>
      <c r="J6" s="1">
        <f t="shared" si="3"/>
        <v>49.5</v>
      </c>
    </row>
    <row r="7" spans="1:11" ht="16.5" customHeight="1">
      <c r="B7" s="1">
        <f>SKOKI!G8</f>
        <v>15.5</v>
      </c>
      <c r="C7" s="1">
        <f>SKOKI!H8</f>
        <v>16</v>
      </c>
      <c r="D7" s="1">
        <f>SKOKI!I8</f>
        <v>15.5</v>
      </c>
      <c r="E7" s="1">
        <f>SKOKI!J8</f>
        <v>16</v>
      </c>
      <c r="F7" s="1">
        <f>SKOKI!K8</f>
        <v>16.5</v>
      </c>
      <c r="G7" s="1">
        <f t="shared" si="0"/>
        <v>15.5</v>
      </c>
      <c r="H7" s="1">
        <f t="shared" si="1"/>
        <v>16.5</v>
      </c>
      <c r="I7" s="1">
        <f t="shared" si="2"/>
        <v>79.5</v>
      </c>
      <c r="J7" s="1">
        <f t="shared" si="3"/>
        <v>47.5</v>
      </c>
    </row>
    <row r="8" spans="1:11" ht="16.5" customHeight="1">
      <c r="B8" s="1">
        <f>SKOKI!G9</f>
        <v>17</v>
      </c>
      <c r="C8" s="1">
        <f>SKOKI!H9</f>
        <v>17</v>
      </c>
      <c r="D8" s="1">
        <f>SKOKI!I9</f>
        <v>17.5</v>
      </c>
      <c r="E8" s="1">
        <f>SKOKI!J9</f>
        <v>17</v>
      </c>
      <c r="F8" s="1">
        <f>SKOKI!K9</f>
        <v>16.5</v>
      </c>
      <c r="G8" s="1">
        <f t="shared" si="0"/>
        <v>16.5</v>
      </c>
      <c r="H8" s="1">
        <f t="shared" si="1"/>
        <v>17.5</v>
      </c>
      <c r="I8" s="1">
        <f t="shared" si="2"/>
        <v>85</v>
      </c>
      <c r="J8" s="1">
        <f t="shared" si="3"/>
        <v>51</v>
      </c>
    </row>
    <row r="9" spans="1:11" ht="16.5" customHeight="1">
      <c r="B9" s="1">
        <f>SKOKI!G10</f>
        <v>17</v>
      </c>
      <c r="C9" s="1">
        <f>SKOKI!H10</f>
        <v>17</v>
      </c>
      <c r="D9" s="1">
        <f>SKOKI!I10</f>
        <v>17</v>
      </c>
      <c r="E9" s="1">
        <f>SKOKI!J10</f>
        <v>17</v>
      </c>
      <c r="F9" s="1">
        <f>SKOKI!K10</f>
        <v>16.5</v>
      </c>
      <c r="G9" s="1">
        <f t="shared" si="0"/>
        <v>16.5</v>
      </c>
      <c r="H9" s="1">
        <f t="shared" si="1"/>
        <v>17</v>
      </c>
      <c r="I9" s="1">
        <f t="shared" si="2"/>
        <v>84.5</v>
      </c>
      <c r="J9" s="1">
        <f t="shared" si="3"/>
        <v>51</v>
      </c>
    </row>
    <row r="10" spans="1:11" ht="16.5" customHeight="1">
      <c r="B10" s="1">
        <f>SKOKI!G11</f>
        <v>15.5</v>
      </c>
      <c r="C10" s="1">
        <f>SKOKI!H11</f>
        <v>16.5</v>
      </c>
      <c r="D10" s="1">
        <f>SKOKI!I11</f>
        <v>16</v>
      </c>
      <c r="E10" s="1">
        <f>SKOKI!J11</f>
        <v>16.5</v>
      </c>
      <c r="F10" s="1">
        <f>SKOKI!K11</f>
        <v>16</v>
      </c>
      <c r="G10" s="1">
        <f t="shared" si="0"/>
        <v>15.5</v>
      </c>
      <c r="H10" s="1">
        <f t="shared" si="1"/>
        <v>16.5</v>
      </c>
      <c r="I10" s="1">
        <f t="shared" si="2"/>
        <v>80.5</v>
      </c>
      <c r="J10" s="1">
        <f t="shared" si="3"/>
        <v>48.5</v>
      </c>
    </row>
    <row r="11" spans="1:11" ht="16.5" customHeight="1">
      <c r="B11" s="1">
        <f>SKOKI!G12</f>
        <v>16</v>
      </c>
      <c r="C11" s="1">
        <f>SKOKI!H12</f>
        <v>16</v>
      </c>
      <c r="D11" s="1">
        <f>SKOKI!I12</f>
        <v>16</v>
      </c>
      <c r="E11" s="1">
        <f>SKOKI!J12</f>
        <v>16.5</v>
      </c>
      <c r="F11" s="1">
        <f>SKOKI!K12</f>
        <v>16.5</v>
      </c>
      <c r="G11" s="1">
        <f t="shared" si="0"/>
        <v>16</v>
      </c>
      <c r="H11" s="1">
        <f t="shared" si="1"/>
        <v>16.5</v>
      </c>
      <c r="I11" s="1">
        <f t="shared" si="2"/>
        <v>81</v>
      </c>
      <c r="J11" s="1">
        <f t="shared" si="3"/>
        <v>48.5</v>
      </c>
    </row>
    <row r="12" spans="1:11" ht="16.5" customHeight="1">
      <c r="B12" s="1">
        <f>SKOKI!G13</f>
        <v>18</v>
      </c>
      <c r="C12" s="1">
        <f>SKOKI!H13</f>
        <v>18</v>
      </c>
      <c r="D12" s="1">
        <f>SKOKI!I13</f>
        <v>17.5</v>
      </c>
      <c r="E12" s="1">
        <f>SKOKI!J13</f>
        <v>17</v>
      </c>
      <c r="F12" s="1">
        <f>SKOKI!K13</f>
        <v>17</v>
      </c>
      <c r="G12" s="1">
        <f t="shared" si="0"/>
        <v>17</v>
      </c>
      <c r="H12" s="1">
        <f t="shared" si="1"/>
        <v>18</v>
      </c>
      <c r="I12" s="1">
        <f t="shared" si="2"/>
        <v>87.5</v>
      </c>
      <c r="J12" s="1">
        <f t="shared" si="3"/>
        <v>52.5</v>
      </c>
    </row>
    <row r="13" spans="1:11" ht="16.5" customHeight="1">
      <c r="B13" s="1">
        <f>SKOKI!G14</f>
        <v>17.5</v>
      </c>
      <c r="C13" s="1">
        <f>SKOKI!H14</f>
        <v>17.5</v>
      </c>
      <c r="D13" s="1">
        <f>SKOKI!I14</f>
        <v>17</v>
      </c>
      <c r="E13" s="1">
        <f>SKOKI!J14</f>
        <v>18</v>
      </c>
      <c r="F13" s="1">
        <f>SKOKI!K14</f>
        <v>17.5</v>
      </c>
      <c r="G13" s="1">
        <f t="shared" si="0"/>
        <v>17</v>
      </c>
      <c r="H13" s="1">
        <f t="shared" si="1"/>
        <v>18</v>
      </c>
      <c r="I13" s="1">
        <f t="shared" si="2"/>
        <v>87.5</v>
      </c>
      <c r="J13" s="1">
        <f t="shared" si="3"/>
        <v>52.5</v>
      </c>
    </row>
    <row r="14" spans="1:11" ht="16.5" customHeight="1">
      <c r="B14" s="1">
        <f>SKOKI!G15</f>
        <v>17.5</v>
      </c>
      <c r="C14" s="1">
        <f>SKOKI!H15</f>
        <v>17.5</v>
      </c>
      <c r="D14" s="1">
        <f>SKOKI!I15</f>
        <v>17</v>
      </c>
      <c r="E14" s="1">
        <f>SKOKI!J15</f>
        <v>17.5</v>
      </c>
      <c r="F14" s="1">
        <f>SKOKI!K15</f>
        <v>17.5</v>
      </c>
      <c r="G14" s="1">
        <f t="shared" si="0"/>
        <v>17</v>
      </c>
      <c r="H14" s="1">
        <f t="shared" si="1"/>
        <v>17.5</v>
      </c>
      <c r="I14" s="1">
        <f t="shared" si="2"/>
        <v>87</v>
      </c>
      <c r="J14" s="1">
        <f t="shared" si="3"/>
        <v>52.5</v>
      </c>
    </row>
    <row r="15" spans="1:11" ht="16.5" customHeight="1">
      <c r="B15" s="1">
        <f>SKOKI!G16</f>
        <v>16</v>
      </c>
      <c r="C15" s="1">
        <f>SKOKI!H16</f>
        <v>16</v>
      </c>
      <c r="D15" s="1">
        <f>SKOKI!I16</f>
        <v>16.5</v>
      </c>
      <c r="E15" s="1">
        <f>SKOKI!J16</f>
        <v>16</v>
      </c>
      <c r="F15" s="1">
        <f>SKOKI!K16</f>
        <v>16.5</v>
      </c>
      <c r="G15" s="1">
        <f t="shared" si="0"/>
        <v>16</v>
      </c>
      <c r="H15" s="1">
        <f t="shared" si="1"/>
        <v>16.5</v>
      </c>
      <c r="I15" s="1">
        <f t="shared" si="2"/>
        <v>81</v>
      </c>
      <c r="J15" s="1">
        <f t="shared" si="3"/>
        <v>48.5</v>
      </c>
    </row>
    <row r="16" spans="1:11" ht="16.5" customHeight="1">
      <c r="B16" s="1">
        <f>SKOKI!G17</f>
        <v>14</v>
      </c>
      <c r="C16" s="1">
        <f>SKOKI!H17</f>
        <v>14.5</v>
      </c>
      <c r="D16" s="1">
        <f>SKOKI!I17</f>
        <v>14</v>
      </c>
      <c r="E16" s="1">
        <f>SKOKI!J17</f>
        <v>14.5</v>
      </c>
      <c r="F16" s="1">
        <f>SKOKI!K17</f>
        <v>15</v>
      </c>
      <c r="G16" s="1">
        <f t="shared" si="0"/>
        <v>14</v>
      </c>
      <c r="H16" s="1">
        <f t="shared" si="1"/>
        <v>15</v>
      </c>
      <c r="I16" s="1">
        <f t="shared" si="2"/>
        <v>72</v>
      </c>
      <c r="J16" s="1">
        <f t="shared" si="3"/>
        <v>43</v>
      </c>
    </row>
    <row r="17" spans="2:10" ht="16.5" customHeight="1">
      <c r="B17" s="1">
        <f>SKOKI!G18</f>
        <v>17.5</v>
      </c>
      <c r="C17" s="1">
        <f>SKOKI!H18</f>
        <v>18</v>
      </c>
      <c r="D17" s="1">
        <f>SKOKI!I18</f>
        <v>18</v>
      </c>
      <c r="E17" s="1">
        <f>SKOKI!J18</f>
        <v>18</v>
      </c>
      <c r="F17" s="1">
        <f>SKOKI!K18</f>
        <v>17.5</v>
      </c>
      <c r="G17" s="1">
        <f t="shared" si="0"/>
        <v>17.5</v>
      </c>
      <c r="H17" s="1">
        <f t="shared" si="1"/>
        <v>18</v>
      </c>
      <c r="I17" s="1">
        <f t="shared" si="2"/>
        <v>89</v>
      </c>
      <c r="J17" s="1">
        <f t="shared" si="3"/>
        <v>53.5</v>
      </c>
    </row>
    <row r="18" spans="2:10" ht="16.5" customHeight="1">
      <c r="B18" s="1">
        <f>SKOKI!G19</f>
        <v>17</v>
      </c>
      <c r="C18" s="1">
        <f>SKOKI!H19</f>
        <v>17.5</v>
      </c>
      <c r="D18" s="1">
        <f>SKOKI!I19</f>
        <v>16.5</v>
      </c>
      <c r="E18" s="1">
        <f>SKOKI!J19</f>
        <v>17</v>
      </c>
      <c r="F18" s="1">
        <f>SKOKI!K19</f>
        <v>17.5</v>
      </c>
      <c r="G18" s="1">
        <f t="shared" si="0"/>
        <v>16.5</v>
      </c>
      <c r="H18" s="1">
        <f t="shared" si="1"/>
        <v>17.5</v>
      </c>
      <c r="I18" s="1">
        <f t="shared" si="2"/>
        <v>85.5</v>
      </c>
      <c r="J18" s="1">
        <f t="shared" si="3"/>
        <v>51.5</v>
      </c>
    </row>
    <row r="19" spans="2:10" ht="16.5" customHeight="1">
      <c r="B19" s="1">
        <f>SKOKI!G20</f>
        <v>17</v>
      </c>
      <c r="C19" s="1">
        <f>SKOKI!H20</f>
        <v>16.5</v>
      </c>
      <c r="D19" s="1">
        <f>SKOKI!I20</f>
        <v>16.5</v>
      </c>
      <c r="E19" s="1">
        <f>SKOKI!J20</f>
        <v>16.5</v>
      </c>
      <c r="F19" s="1">
        <f>SKOKI!K20</f>
        <v>17</v>
      </c>
      <c r="G19" s="1">
        <f t="shared" si="0"/>
        <v>16.5</v>
      </c>
      <c r="H19" s="1">
        <f t="shared" si="1"/>
        <v>17</v>
      </c>
      <c r="I19" s="1">
        <f t="shared" si="2"/>
        <v>83.5</v>
      </c>
      <c r="J19" s="1">
        <f t="shared" si="3"/>
        <v>50</v>
      </c>
    </row>
    <row r="20" spans="2:10" ht="16.5" customHeight="1">
      <c r="B20" s="1">
        <f>SKOKI!G21</f>
        <v>18</v>
      </c>
      <c r="C20" s="1">
        <f>SKOKI!H21</f>
        <v>18.5</v>
      </c>
      <c r="D20" s="1">
        <f>SKOKI!I21</f>
        <v>18.5</v>
      </c>
      <c r="E20" s="1">
        <f>SKOKI!J21</f>
        <v>18</v>
      </c>
      <c r="F20" s="1">
        <f>SKOKI!K21</f>
        <v>18.5</v>
      </c>
      <c r="G20" s="1">
        <f t="shared" si="0"/>
        <v>18</v>
      </c>
      <c r="H20" s="1">
        <f t="shared" si="1"/>
        <v>18.5</v>
      </c>
      <c r="I20" s="1">
        <f t="shared" si="2"/>
        <v>91.5</v>
      </c>
      <c r="J20" s="1">
        <f t="shared" si="3"/>
        <v>55</v>
      </c>
    </row>
    <row r="21" spans="2:10" ht="16.5" customHeight="1">
      <c r="B21" s="1">
        <f>SKOKI!G22</f>
        <v>18</v>
      </c>
      <c r="C21" s="1">
        <f>SKOKI!H22</f>
        <v>18</v>
      </c>
      <c r="D21" s="1">
        <f>SKOKI!I22</f>
        <v>19</v>
      </c>
      <c r="E21" s="1">
        <f>SKOKI!J22</f>
        <v>18.5</v>
      </c>
      <c r="F21" s="1">
        <f>SKOKI!K22</f>
        <v>18</v>
      </c>
      <c r="G21" s="1">
        <f t="shared" si="0"/>
        <v>18</v>
      </c>
      <c r="H21" s="1">
        <f t="shared" si="1"/>
        <v>19</v>
      </c>
      <c r="I21" s="1">
        <f t="shared" si="2"/>
        <v>91.5</v>
      </c>
      <c r="J21" s="1">
        <f t="shared" si="3"/>
        <v>54.5</v>
      </c>
    </row>
    <row r="22" spans="2:10" ht="16.5" customHeight="1">
      <c r="B22" s="1">
        <f>SKOKI!G23</f>
        <v>16</v>
      </c>
      <c r="C22" s="1">
        <f>SKOKI!H23</f>
        <v>16.5</v>
      </c>
      <c r="D22" s="1">
        <f>SKOKI!I23</f>
        <v>17</v>
      </c>
      <c r="E22" s="1">
        <f>SKOKI!J23</f>
        <v>16.5</v>
      </c>
      <c r="F22" s="1">
        <f>SKOKI!K23</f>
        <v>17.5</v>
      </c>
      <c r="G22" s="1">
        <f t="shared" si="0"/>
        <v>16</v>
      </c>
      <c r="H22" s="1">
        <f t="shared" si="1"/>
        <v>17.5</v>
      </c>
      <c r="I22" s="1">
        <f t="shared" si="2"/>
        <v>83.5</v>
      </c>
      <c r="J22" s="1">
        <f t="shared" si="3"/>
        <v>50</v>
      </c>
    </row>
    <row r="23" spans="2:10" ht="16.5" customHeight="1">
      <c r="B23" s="1">
        <f>SKOKI!G24</f>
        <v>18.5</v>
      </c>
      <c r="C23" s="1">
        <f>SKOKI!H24</f>
        <v>18</v>
      </c>
      <c r="D23" s="1">
        <f>SKOKI!I24</f>
        <v>18.5</v>
      </c>
      <c r="E23" s="1">
        <f>SKOKI!J24</f>
        <v>18</v>
      </c>
      <c r="F23" s="1">
        <f>SKOKI!K24</f>
        <v>18.5</v>
      </c>
      <c r="G23" s="1">
        <f t="shared" si="0"/>
        <v>18</v>
      </c>
      <c r="H23" s="1">
        <f t="shared" si="1"/>
        <v>18.5</v>
      </c>
      <c r="I23" s="1">
        <f t="shared" si="2"/>
        <v>91.5</v>
      </c>
      <c r="J23" s="1">
        <f t="shared" si="3"/>
        <v>55</v>
      </c>
    </row>
    <row r="24" spans="2:10" ht="16.5" customHeight="1">
      <c r="B24" s="1">
        <f>SKOKI!G25</f>
        <v>17</v>
      </c>
      <c r="C24" s="1">
        <f>SKOKI!H25</f>
        <v>17.5</v>
      </c>
      <c r="D24" s="1">
        <f>SKOKI!I25</f>
        <v>17</v>
      </c>
      <c r="E24" s="1">
        <f>SKOKI!J25</f>
        <v>16.5</v>
      </c>
      <c r="F24" s="1">
        <f>SKOKI!K25</f>
        <v>16.5</v>
      </c>
      <c r="G24" s="1">
        <f t="shared" si="0"/>
        <v>16.5</v>
      </c>
      <c r="H24" s="1">
        <f t="shared" si="1"/>
        <v>17.5</v>
      </c>
      <c r="I24" s="1">
        <f t="shared" si="2"/>
        <v>84.5</v>
      </c>
      <c r="J24" s="1">
        <f t="shared" si="3"/>
        <v>50.5</v>
      </c>
    </row>
    <row r="25" spans="2:10" ht="16.5" customHeight="1">
      <c r="B25" s="1">
        <f>SKOKI!G26</f>
        <v>17</v>
      </c>
      <c r="C25" s="1">
        <f>SKOKI!H26</f>
        <v>17.5</v>
      </c>
      <c r="D25" s="1">
        <f>SKOKI!I26</f>
        <v>17</v>
      </c>
      <c r="E25" s="1">
        <f>SKOKI!J26</f>
        <v>17.5</v>
      </c>
      <c r="F25" s="1">
        <f>SKOKI!K26</f>
        <v>17</v>
      </c>
      <c r="G25" s="1">
        <f t="shared" si="0"/>
        <v>17</v>
      </c>
      <c r="H25" s="1">
        <f t="shared" si="1"/>
        <v>17.5</v>
      </c>
      <c r="I25" s="1">
        <f t="shared" si="2"/>
        <v>86</v>
      </c>
      <c r="J25" s="1">
        <f t="shared" si="3"/>
        <v>51.5</v>
      </c>
    </row>
    <row r="26" spans="2:10" ht="16.5" customHeight="1">
      <c r="B26" s="1">
        <f>SKOKI!G27</f>
        <v>17</v>
      </c>
      <c r="C26" s="1">
        <f>SKOKI!H27</f>
        <v>17.5</v>
      </c>
      <c r="D26" s="1">
        <f>SKOKI!I27</f>
        <v>17</v>
      </c>
      <c r="E26" s="1">
        <f>SKOKI!J27</f>
        <v>17.5</v>
      </c>
      <c r="F26" s="1">
        <f>SKOKI!K27</f>
        <v>17</v>
      </c>
      <c r="G26" s="1">
        <f t="shared" si="0"/>
        <v>17</v>
      </c>
      <c r="H26" s="1">
        <f t="shared" si="1"/>
        <v>17.5</v>
      </c>
      <c r="I26" s="1">
        <f t="shared" si="2"/>
        <v>86</v>
      </c>
      <c r="J26" s="1">
        <f t="shared" si="3"/>
        <v>51.5</v>
      </c>
    </row>
    <row r="27" spans="2:10" ht="16.5" customHeight="1">
      <c r="B27" s="1">
        <f>SKOKI!G28</f>
        <v>14</v>
      </c>
      <c r="C27" s="1">
        <f>SKOKI!H28</f>
        <v>15</v>
      </c>
      <c r="D27" s="1">
        <f>SKOKI!I28</f>
        <v>14.5</v>
      </c>
      <c r="E27" s="1">
        <f>SKOKI!J28</f>
        <v>14.5</v>
      </c>
      <c r="F27" s="1">
        <f>SKOKI!K28</f>
        <v>14.5</v>
      </c>
      <c r="G27" s="1">
        <f t="shared" si="0"/>
        <v>14</v>
      </c>
      <c r="H27" s="1">
        <f t="shared" si="1"/>
        <v>15</v>
      </c>
      <c r="I27" s="1">
        <f t="shared" si="2"/>
        <v>72.5</v>
      </c>
      <c r="J27" s="1">
        <f t="shared" si="3"/>
        <v>43.5</v>
      </c>
    </row>
    <row r="28" spans="2:10" ht="16.5" customHeight="1">
      <c r="B28" s="1">
        <f>SKOKI!G29</f>
        <v>18.5</v>
      </c>
      <c r="C28" s="1">
        <f>SKOKI!H29</f>
        <v>18.5</v>
      </c>
      <c r="D28" s="1">
        <f>SKOKI!I29</f>
        <v>19.5</v>
      </c>
      <c r="E28" s="1">
        <f>SKOKI!J29</f>
        <v>18.5</v>
      </c>
      <c r="F28" s="1">
        <f>SKOKI!K29</f>
        <v>18.5</v>
      </c>
      <c r="G28" s="1">
        <f t="shared" si="0"/>
        <v>18.5</v>
      </c>
      <c r="H28" s="1">
        <f t="shared" si="1"/>
        <v>19.5</v>
      </c>
      <c r="I28" s="1">
        <f t="shared" si="2"/>
        <v>93.5</v>
      </c>
      <c r="J28" s="1">
        <f t="shared" si="3"/>
        <v>55.5</v>
      </c>
    </row>
    <row r="29" spans="2:10" ht="16.5" customHeight="1">
      <c r="B29" s="1">
        <f>SKOKI!G30</f>
        <v>19.5</v>
      </c>
      <c r="C29" s="1">
        <f>SKOKI!H30</f>
        <v>19.5</v>
      </c>
      <c r="D29" s="1">
        <f>SKOKI!I30</f>
        <v>19.5</v>
      </c>
      <c r="E29" s="1">
        <f>SKOKI!J30</f>
        <v>19.5</v>
      </c>
      <c r="F29" s="1">
        <f>SKOKI!K30</f>
        <v>19.5</v>
      </c>
      <c r="G29" s="1">
        <f t="shared" si="0"/>
        <v>19.5</v>
      </c>
      <c r="H29" s="1">
        <f t="shared" si="1"/>
        <v>19.5</v>
      </c>
      <c r="I29" s="1">
        <f t="shared" si="2"/>
        <v>97.5</v>
      </c>
      <c r="J29" s="1">
        <f t="shared" si="3"/>
        <v>58.5</v>
      </c>
    </row>
    <row r="30" spans="2:10" ht="16.5" customHeight="1">
      <c r="B30" s="1">
        <f>SKOKI!G31</f>
        <v>18</v>
      </c>
      <c r="C30" s="1">
        <f>SKOKI!H31</f>
        <v>17.5</v>
      </c>
      <c r="D30" s="1">
        <f>SKOKI!I31</f>
        <v>18</v>
      </c>
      <c r="E30" s="1">
        <f>SKOKI!J31</f>
        <v>18</v>
      </c>
      <c r="F30" s="1">
        <f>SKOKI!K31</f>
        <v>17.5</v>
      </c>
      <c r="G30" s="1">
        <f t="shared" si="0"/>
        <v>17.5</v>
      </c>
      <c r="H30" s="1">
        <f t="shared" si="1"/>
        <v>18</v>
      </c>
      <c r="I30" s="1">
        <f t="shared" si="2"/>
        <v>89</v>
      </c>
      <c r="J30" s="1">
        <f t="shared" si="3"/>
        <v>53.5</v>
      </c>
    </row>
    <row r="31" spans="2:10" ht="16.5" customHeight="1">
      <c r="B31" s="1">
        <f>SKOKI!G32</f>
        <v>18</v>
      </c>
      <c r="C31" s="1">
        <f>SKOKI!H32</f>
        <v>18.5</v>
      </c>
      <c r="D31" s="1">
        <f>SKOKI!I32</f>
        <v>19</v>
      </c>
      <c r="E31" s="1">
        <f>SKOKI!J32</f>
        <v>18.5</v>
      </c>
      <c r="F31" s="1">
        <f>SKOKI!K32</f>
        <v>18.5</v>
      </c>
      <c r="G31" s="1">
        <f t="shared" si="0"/>
        <v>18</v>
      </c>
      <c r="H31" s="1">
        <f t="shared" si="1"/>
        <v>19</v>
      </c>
      <c r="I31" s="1">
        <f t="shared" si="2"/>
        <v>92.5</v>
      </c>
      <c r="J31" s="1">
        <f t="shared" si="3"/>
        <v>55.5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1"/>
  <sheetViews>
    <sheetView workbookViewId="0"/>
  </sheetViews>
  <sheetFormatPr defaultRowHeight="14.25"/>
  <cols>
    <col min="2" max="4" width="11.125" style="43" customWidth="1"/>
  </cols>
  <sheetData>
    <row r="1" spans="1:4" s="1" customFormat="1" ht="42.75">
      <c r="A1" s="3">
        <f>COUNTIF(D2:D31,"&lt;=0,5")</f>
        <v>16</v>
      </c>
      <c r="B1" s="44" t="str">
        <f>SKOKI!L1</f>
        <v>Prędkość wiatru 1 seria</v>
      </c>
      <c r="C1" s="44" t="str">
        <f>SKOKI!T1</f>
        <v>Prędkość wiatru 2 seria</v>
      </c>
      <c r="D1" s="1" t="s">
        <v>75</v>
      </c>
    </row>
    <row r="2" spans="1:4">
      <c r="B2" s="47">
        <f>SKOKI!L3</f>
        <v>1</v>
      </c>
      <c r="C2" s="47">
        <f>SKOKI!T3</f>
        <v>0.09</v>
      </c>
      <c r="D2" s="47">
        <f>ABS(B2-C2)</f>
        <v>0.91</v>
      </c>
    </row>
    <row r="3" spans="1:4" ht="18" customHeight="1">
      <c r="B3" s="47">
        <f>SKOKI!L4</f>
        <v>1.1100000000000001</v>
      </c>
      <c r="C3" s="47">
        <f>SKOKI!T4</f>
        <v>0.22</v>
      </c>
      <c r="D3" s="47">
        <f t="shared" ref="D3:D31" si="0">ABS(B3-C3)</f>
        <v>0.89000000000000012</v>
      </c>
    </row>
    <row r="4" spans="1:4">
      <c r="B4" s="47">
        <f>SKOKI!L5</f>
        <v>0.93</v>
      </c>
      <c r="C4" s="47">
        <f>SKOKI!T5</f>
        <v>0.18</v>
      </c>
      <c r="D4" s="47">
        <f t="shared" si="0"/>
        <v>0.75</v>
      </c>
    </row>
    <row r="5" spans="1:4">
      <c r="B5" s="47">
        <f>SKOKI!L6</f>
        <v>1.1299999999999999</v>
      </c>
      <c r="C5" s="47">
        <f>SKOKI!T6</f>
        <v>0.13</v>
      </c>
      <c r="D5" s="47">
        <f t="shared" si="0"/>
        <v>0.99999999999999989</v>
      </c>
    </row>
    <row r="6" spans="1:4">
      <c r="B6" s="47">
        <f>SKOKI!L7</f>
        <v>1.22</v>
      </c>
      <c r="C6" s="47">
        <f>SKOKI!T7</f>
        <v>0.08</v>
      </c>
      <c r="D6" s="47">
        <f t="shared" si="0"/>
        <v>1.1399999999999999</v>
      </c>
    </row>
    <row r="7" spans="1:4">
      <c r="B7" s="47">
        <f>SKOKI!L8</f>
        <v>1.9</v>
      </c>
      <c r="C7" s="47">
        <f>SKOKI!T8</f>
        <v>0.26</v>
      </c>
      <c r="D7" s="47">
        <f t="shared" si="0"/>
        <v>1.64</v>
      </c>
    </row>
    <row r="8" spans="1:4">
      <c r="B8" s="47">
        <f>SKOKI!L9</f>
        <v>0.86</v>
      </c>
      <c r="C8" s="47">
        <f>SKOKI!T9</f>
        <v>0.7</v>
      </c>
      <c r="D8" s="47">
        <f t="shared" si="0"/>
        <v>0.16000000000000003</v>
      </c>
    </row>
    <row r="9" spans="1:4">
      <c r="B9" s="47">
        <f>SKOKI!L10</f>
        <v>0.59</v>
      </c>
      <c r="C9" s="47">
        <f>SKOKI!T10</f>
        <v>0.47</v>
      </c>
      <c r="D9" s="47">
        <f t="shared" si="0"/>
        <v>0.12</v>
      </c>
    </row>
    <row r="10" spans="1:4">
      <c r="B10" s="47">
        <f>SKOKI!L11</f>
        <v>0.56999999999999995</v>
      </c>
      <c r="C10" s="47">
        <f>SKOKI!T11</f>
        <v>0.16</v>
      </c>
      <c r="D10" s="47">
        <f t="shared" si="0"/>
        <v>0.40999999999999992</v>
      </c>
    </row>
    <row r="11" spans="1:4">
      <c r="B11" s="47">
        <f>SKOKI!L12</f>
        <v>0.55000000000000004</v>
      </c>
      <c r="C11" s="47">
        <f>SKOKI!T12</f>
        <v>0.06</v>
      </c>
      <c r="D11" s="47">
        <f t="shared" si="0"/>
        <v>0.49000000000000005</v>
      </c>
    </row>
    <row r="12" spans="1:4">
      <c r="B12" s="47">
        <f>SKOKI!L13</f>
        <v>0.62</v>
      </c>
      <c r="C12" s="47">
        <f>SKOKI!T13</f>
        <v>0.5</v>
      </c>
      <c r="D12" s="47">
        <f t="shared" si="0"/>
        <v>0.12</v>
      </c>
    </row>
    <row r="13" spans="1:4">
      <c r="B13" s="47">
        <f>SKOKI!L14</f>
        <v>1.1200000000000001</v>
      </c>
      <c r="C13" s="47">
        <f>SKOKI!T14</f>
        <v>0.05</v>
      </c>
      <c r="D13" s="47">
        <f t="shared" si="0"/>
        <v>1.07</v>
      </c>
    </row>
    <row r="14" spans="1:4">
      <c r="B14" s="47">
        <f>SKOKI!L15</f>
        <v>1.54</v>
      </c>
      <c r="C14" s="47">
        <f>SKOKI!T15</f>
        <v>0.56000000000000005</v>
      </c>
      <c r="D14" s="47">
        <f t="shared" si="0"/>
        <v>0.98</v>
      </c>
    </row>
    <row r="15" spans="1:4">
      <c r="B15" s="47">
        <f>SKOKI!L16</f>
        <v>1.37</v>
      </c>
      <c r="C15" s="47">
        <f>SKOKI!T16</f>
        <v>0.11</v>
      </c>
      <c r="D15" s="47">
        <f t="shared" si="0"/>
        <v>1.26</v>
      </c>
    </row>
    <row r="16" spans="1:4">
      <c r="B16" s="47">
        <f>SKOKI!L17</f>
        <v>0.96</v>
      </c>
      <c r="C16" s="47">
        <f>SKOKI!T17</f>
        <v>0.13</v>
      </c>
      <c r="D16" s="47">
        <f t="shared" si="0"/>
        <v>0.83</v>
      </c>
    </row>
    <row r="17" spans="2:4">
      <c r="B17" s="47">
        <f>SKOKI!L18</f>
        <v>0.93</v>
      </c>
      <c r="C17" s="47">
        <f>SKOKI!T18</f>
        <v>0</v>
      </c>
      <c r="D17" s="47">
        <f t="shared" si="0"/>
        <v>0.93</v>
      </c>
    </row>
    <row r="18" spans="2:4">
      <c r="B18" s="47">
        <f>SKOKI!L19</f>
        <v>0.87</v>
      </c>
      <c r="C18" s="47">
        <f>SKOKI!T19</f>
        <v>0.86</v>
      </c>
      <c r="D18" s="47">
        <f t="shared" si="0"/>
        <v>1.0000000000000009E-2</v>
      </c>
    </row>
    <row r="19" spans="2:4">
      <c r="B19" s="47">
        <f>SKOKI!L20</f>
        <v>0.5</v>
      </c>
      <c r="C19" s="47">
        <f>SKOKI!T20</f>
        <v>0.54</v>
      </c>
      <c r="D19" s="47">
        <f t="shared" si="0"/>
        <v>4.0000000000000036E-2</v>
      </c>
    </row>
    <row r="20" spans="2:4">
      <c r="B20" s="47">
        <f>SKOKI!L21</f>
        <v>0.91</v>
      </c>
      <c r="C20" s="47">
        <f>SKOKI!T21</f>
        <v>0.38</v>
      </c>
      <c r="D20" s="47">
        <f t="shared" si="0"/>
        <v>0.53</v>
      </c>
    </row>
    <row r="21" spans="2:4">
      <c r="B21" s="47">
        <f>SKOKI!L22</f>
        <v>1.04</v>
      </c>
      <c r="C21" s="47">
        <f>SKOKI!T22</f>
        <v>0.22</v>
      </c>
      <c r="D21" s="47">
        <f t="shared" si="0"/>
        <v>0.82000000000000006</v>
      </c>
    </row>
    <row r="22" spans="2:4">
      <c r="B22" s="47">
        <f>SKOKI!L23</f>
        <v>0.61</v>
      </c>
      <c r="C22" s="47">
        <f>SKOKI!T23</f>
        <v>0.35</v>
      </c>
      <c r="D22" s="47">
        <f t="shared" si="0"/>
        <v>0.26</v>
      </c>
    </row>
    <row r="23" spans="2:4">
      <c r="B23" s="47">
        <f>SKOKI!L24</f>
        <v>0.64</v>
      </c>
      <c r="C23" s="47">
        <f>SKOKI!T24</f>
        <v>0.36</v>
      </c>
      <c r="D23" s="47">
        <f t="shared" si="0"/>
        <v>0.28000000000000003</v>
      </c>
    </row>
    <row r="24" spans="2:4">
      <c r="B24" s="47">
        <f>SKOKI!L25</f>
        <v>0.59</v>
      </c>
      <c r="C24" s="47">
        <f>SKOKI!T25</f>
        <v>0.08</v>
      </c>
      <c r="D24" s="47">
        <f t="shared" si="0"/>
        <v>0.51</v>
      </c>
    </row>
    <row r="25" spans="2:4">
      <c r="B25" s="47">
        <f>SKOKI!L26</f>
        <v>0.53</v>
      </c>
      <c r="C25" s="47">
        <f>SKOKI!T26</f>
        <v>0.04</v>
      </c>
      <c r="D25" s="47">
        <f t="shared" si="0"/>
        <v>0.49000000000000005</v>
      </c>
    </row>
    <row r="26" spans="2:4">
      <c r="B26" s="47">
        <f>SKOKI!L27</f>
        <v>0.43</v>
      </c>
      <c r="C26" s="47">
        <f>SKOKI!T27</f>
        <v>0.19</v>
      </c>
      <c r="D26" s="47">
        <f t="shared" si="0"/>
        <v>0.24</v>
      </c>
    </row>
    <row r="27" spans="2:4">
      <c r="B27" s="47">
        <f>SKOKI!L28</f>
        <v>0.45</v>
      </c>
      <c r="C27" s="47">
        <f>SKOKI!T28</f>
        <v>0.11</v>
      </c>
      <c r="D27" s="47">
        <f t="shared" si="0"/>
        <v>0.34</v>
      </c>
    </row>
    <row r="28" spans="2:4">
      <c r="B28" s="47">
        <f>SKOKI!L29</f>
        <v>0.41</v>
      </c>
      <c r="C28" s="47">
        <f>SKOKI!T29</f>
        <v>0.3</v>
      </c>
      <c r="D28" s="47">
        <f t="shared" si="0"/>
        <v>0.10999999999999999</v>
      </c>
    </row>
    <row r="29" spans="2:4">
      <c r="B29" s="47">
        <f>SKOKI!L30</f>
        <v>0.42</v>
      </c>
      <c r="C29" s="47">
        <f>SKOKI!T30</f>
        <v>0.56999999999999995</v>
      </c>
      <c r="D29" s="47">
        <f t="shared" si="0"/>
        <v>0.14999999999999997</v>
      </c>
    </row>
    <row r="30" spans="2:4">
      <c r="B30" s="47">
        <f>SKOKI!L31</f>
        <v>0.31</v>
      </c>
      <c r="C30" s="47">
        <f>SKOKI!T31</f>
        <v>0.13</v>
      </c>
      <c r="D30" s="47">
        <f t="shared" si="0"/>
        <v>0.18</v>
      </c>
    </row>
    <row r="31" spans="2:4">
      <c r="B31" s="47">
        <f>SKOKI!L32</f>
        <v>0.3</v>
      </c>
      <c r="C31" s="47">
        <f>SKOKI!T32</f>
        <v>0.12</v>
      </c>
      <c r="D31" s="47">
        <f t="shared" si="0"/>
        <v>0.18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31"/>
  <sheetViews>
    <sheetView workbookViewId="0"/>
  </sheetViews>
  <sheetFormatPr defaultRowHeight="14.25"/>
  <cols>
    <col min="1" max="1" width="9" style="46"/>
    <col min="2" max="5" width="11.75" style="46" customWidth="1"/>
  </cols>
  <sheetData>
    <row r="1" spans="1:5" s="24" customFormat="1" ht="28.5">
      <c r="A1" s="48">
        <f>COUNTIF(D2:E31,"PRAWDA")/60</f>
        <v>0.46666666666666667</v>
      </c>
      <c r="B1" s="1" t="s">
        <v>84</v>
      </c>
      <c r="C1" s="1" t="s">
        <v>85</v>
      </c>
      <c r="D1" s="1" t="s">
        <v>86</v>
      </c>
      <c r="E1" s="1" t="s">
        <v>87</v>
      </c>
    </row>
    <row r="2" spans="1:5">
      <c r="B2" s="46">
        <f>SKOKI!F3</f>
        <v>181</v>
      </c>
      <c r="C2" s="46">
        <f>SKOKI!N3</f>
        <v>173.5</v>
      </c>
      <c r="D2" s="46" t="b">
        <f>AND(B2&gt;=ZASADY!$B$3,B2&lt;=ZASADY!$B$2)</f>
        <v>0</v>
      </c>
      <c r="E2" s="46" t="b">
        <f>AND(C2&gt;=ZASADY!$B$3,C2&lt;=ZASADY!$B$2)</f>
        <v>0</v>
      </c>
    </row>
    <row r="3" spans="1:5">
      <c r="B3" s="46">
        <f>SKOKI!F4</f>
        <v>220</v>
      </c>
      <c r="C3" s="46">
        <f>SKOKI!N4</f>
        <v>211</v>
      </c>
      <c r="D3" s="46" t="b">
        <f>AND(B3&gt;=ZASADY!$B$3,B3&lt;=ZASADY!$B$2)</f>
        <v>1</v>
      </c>
      <c r="E3" s="46" t="b">
        <f>AND(C3&gt;=ZASADY!$B$3,C3&lt;=ZASADY!$B$2)</f>
        <v>1</v>
      </c>
    </row>
    <row r="4" spans="1:5">
      <c r="B4" s="46">
        <f>SKOKI!F5</f>
        <v>201.5</v>
      </c>
      <c r="C4" s="46">
        <f>SKOKI!N5</f>
        <v>183</v>
      </c>
      <c r="D4" s="46" t="b">
        <f>AND(B4&gt;=ZASADY!$B$3,B4&lt;=ZASADY!$B$2)</f>
        <v>1</v>
      </c>
      <c r="E4" s="46" t="b">
        <f>AND(C4&gt;=ZASADY!$B$3,C4&lt;=ZASADY!$B$2)</f>
        <v>0</v>
      </c>
    </row>
    <row r="5" spans="1:5">
      <c r="B5" s="46">
        <f>SKOKI!F6</f>
        <v>226</v>
      </c>
      <c r="C5" s="46">
        <f>SKOKI!N6</f>
        <v>212</v>
      </c>
      <c r="D5" s="46" t="b">
        <f>AND(B5&gt;=ZASADY!$B$3,B5&lt;=ZASADY!$B$2)</f>
        <v>0</v>
      </c>
      <c r="E5" s="46" t="b">
        <f>AND(C5&gt;=ZASADY!$B$3,C5&lt;=ZASADY!$B$2)</f>
        <v>1</v>
      </c>
    </row>
    <row r="6" spans="1:5">
      <c r="B6" s="46">
        <f>SKOKI!F7</f>
        <v>225.5</v>
      </c>
      <c r="C6" s="46">
        <f>SKOKI!N7</f>
        <v>219.5</v>
      </c>
      <c r="D6" s="46" t="b">
        <f>AND(B6&gt;=ZASADY!$B$3,B6&lt;=ZASADY!$B$2)</f>
        <v>0</v>
      </c>
      <c r="E6" s="46" t="b">
        <f>AND(C6&gt;=ZASADY!$B$3,C6&lt;=ZASADY!$B$2)</f>
        <v>1</v>
      </c>
    </row>
    <row r="7" spans="1:5">
      <c r="B7" s="46">
        <f>SKOKI!F8</f>
        <v>216</v>
      </c>
      <c r="C7" s="46">
        <f>SKOKI!N8</f>
        <v>165.5</v>
      </c>
      <c r="D7" s="46" t="b">
        <f>AND(B7&gt;=ZASADY!$B$3,B7&lt;=ZASADY!$B$2)</f>
        <v>1</v>
      </c>
      <c r="E7" s="46" t="b">
        <f>AND(C7&gt;=ZASADY!$B$3,C7&lt;=ZASADY!$B$2)</f>
        <v>0</v>
      </c>
    </row>
    <row r="8" spans="1:5">
      <c r="B8" s="46">
        <f>SKOKI!F9</f>
        <v>187</v>
      </c>
      <c r="C8" s="46">
        <f>SKOKI!N9</f>
        <v>190</v>
      </c>
      <c r="D8" s="46" t="b">
        <f>AND(B8&gt;=ZASADY!$B$3,B8&lt;=ZASADY!$B$2)</f>
        <v>0</v>
      </c>
      <c r="E8" s="46" t="b">
        <f>AND(C8&gt;=ZASADY!$B$3,C8&lt;=ZASADY!$B$2)</f>
        <v>0</v>
      </c>
    </row>
    <row r="9" spans="1:5">
      <c r="B9" s="46">
        <f>SKOKI!F10</f>
        <v>188</v>
      </c>
      <c r="C9" s="46">
        <f>SKOKI!N10</f>
        <v>209</v>
      </c>
      <c r="D9" s="46" t="b">
        <f>AND(B9&gt;=ZASADY!$B$3,B9&lt;=ZASADY!$B$2)</f>
        <v>0</v>
      </c>
      <c r="E9" s="46" t="b">
        <f>AND(C9&gt;=ZASADY!$B$3,C9&lt;=ZASADY!$B$2)</f>
        <v>1</v>
      </c>
    </row>
    <row r="10" spans="1:5">
      <c r="B10" s="46">
        <f>SKOKI!F11</f>
        <v>159</v>
      </c>
      <c r="C10" s="46">
        <f>SKOKI!N11</f>
        <v>143</v>
      </c>
      <c r="D10" s="46" t="b">
        <f>AND(B10&gt;=ZASADY!$B$3,B10&lt;=ZASADY!$B$2)</f>
        <v>0</v>
      </c>
      <c r="E10" s="46" t="b">
        <f>AND(C10&gt;=ZASADY!$B$3,C10&lt;=ZASADY!$B$2)</f>
        <v>0</v>
      </c>
    </row>
    <row r="11" spans="1:5">
      <c r="B11" s="46">
        <f>SKOKI!F12</f>
        <v>165</v>
      </c>
      <c r="C11" s="46">
        <f>SKOKI!N12</f>
        <v>197</v>
      </c>
      <c r="D11" s="46" t="b">
        <f>AND(B11&gt;=ZASADY!$B$3,B11&lt;=ZASADY!$B$2)</f>
        <v>0</v>
      </c>
      <c r="E11" s="46" t="b">
        <f>AND(C11&gt;=ZASADY!$B$3,C11&lt;=ZASADY!$B$2)</f>
        <v>0</v>
      </c>
    </row>
    <row r="12" spans="1:5">
      <c r="B12" s="46">
        <f>SKOKI!F13</f>
        <v>236</v>
      </c>
      <c r="C12" s="46">
        <f>SKOKI!N13</f>
        <v>238.5</v>
      </c>
      <c r="D12" s="46" t="b">
        <f>AND(B12&gt;=ZASADY!$B$3,B12&lt;=ZASADY!$B$2)</f>
        <v>0</v>
      </c>
      <c r="E12" s="46" t="b">
        <f>AND(C12&gt;=ZASADY!$B$3,C12&lt;=ZASADY!$B$2)</f>
        <v>0</v>
      </c>
    </row>
    <row r="13" spans="1:5">
      <c r="B13" s="46">
        <f>SKOKI!F14</f>
        <v>210.5</v>
      </c>
      <c r="C13" s="46">
        <f>SKOKI!N14</f>
        <v>194</v>
      </c>
      <c r="D13" s="46" t="b">
        <f>AND(B13&gt;=ZASADY!$B$3,B13&lt;=ZASADY!$B$2)</f>
        <v>1</v>
      </c>
      <c r="E13" s="46" t="b">
        <f>AND(C13&gt;=ZASADY!$B$3,C13&lt;=ZASADY!$B$2)</f>
        <v>0</v>
      </c>
    </row>
    <row r="14" spans="1:5">
      <c r="B14" s="46">
        <f>SKOKI!F15</f>
        <v>205</v>
      </c>
      <c r="C14" s="46">
        <f>SKOKI!N15</f>
        <v>195.5</v>
      </c>
      <c r="D14" s="46" t="b">
        <f>AND(B14&gt;=ZASADY!$B$3,B14&lt;=ZASADY!$B$2)</f>
        <v>1</v>
      </c>
      <c r="E14" s="46" t="b">
        <f>AND(C14&gt;=ZASADY!$B$3,C14&lt;=ZASADY!$B$2)</f>
        <v>0</v>
      </c>
    </row>
    <row r="15" spans="1:5">
      <c r="B15" s="46">
        <f>SKOKI!F16</f>
        <v>169.5</v>
      </c>
      <c r="C15" s="46">
        <f>SKOKI!N16</f>
        <v>115</v>
      </c>
      <c r="D15" s="46" t="b">
        <f>AND(B15&gt;=ZASADY!$B$3,B15&lt;=ZASADY!$B$2)</f>
        <v>0</v>
      </c>
      <c r="E15" s="46" t="b">
        <f>AND(C15&gt;=ZASADY!$B$3,C15&lt;=ZASADY!$B$2)</f>
        <v>0</v>
      </c>
    </row>
    <row r="16" spans="1:5">
      <c r="B16" s="46">
        <f>SKOKI!F17</f>
        <v>164.5</v>
      </c>
      <c r="C16" s="46">
        <f>SKOKI!N17</f>
        <v>138</v>
      </c>
      <c r="D16" s="46" t="b">
        <f>AND(B16&gt;=ZASADY!$B$3,B16&lt;=ZASADY!$B$2)</f>
        <v>0</v>
      </c>
      <c r="E16" s="46" t="b">
        <f>AND(C16&gt;=ZASADY!$B$3,C16&lt;=ZASADY!$B$2)</f>
        <v>0</v>
      </c>
    </row>
    <row r="17" spans="2:5">
      <c r="B17" s="46">
        <f>SKOKI!F18</f>
        <v>205.5</v>
      </c>
      <c r="C17" s="46">
        <f>SKOKI!N18</f>
        <v>198</v>
      </c>
      <c r="D17" s="46" t="b">
        <f>AND(B17&gt;=ZASADY!$B$3,B17&lt;=ZASADY!$B$2)</f>
        <v>1</v>
      </c>
      <c r="E17" s="46" t="b">
        <f>AND(C17&gt;=ZASADY!$B$3,C17&lt;=ZASADY!$B$2)</f>
        <v>0</v>
      </c>
    </row>
    <row r="18" spans="2:5">
      <c r="B18" s="46">
        <f>SKOKI!F19</f>
        <v>187</v>
      </c>
      <c r="C18" s="46">
        <f>SKOKI!N19</f>
        <v>194</v>
      </c>
      <c r="D18" s="46" t="b">
        <f>AND(B18&gt;=ZASADY!$B$3,B18&lt;=ZASADY!$B$2)</f>
        <v>0</v>
      </c>
      <c r="E18" s="46" t="b">
        <f>AND(C18&gt;=ZASADY!$B$3,C18&lt;=ZASADY!$B$2)</f>
        <v>0</v>
      </c>
    </row>
    <row r="19" spans="2:5">
      <c r="B19" s="46">
        <f>SKOKI!F20</f>
        <v>180.5</v>
      </c>
      <c r="C19" s="46">
        <f>SKOKI!N20</f>
        <v>200</v>
      </c>
      <c r="D19" s="46" t="b">
        <f>AND(B19&gt;=ZASADY!$B$3,B19&lt;=ZASADY!$B$2)</f>
        <v>0</v>
      </c>
      <c r="E19" s="46" t="b">
        <f>AND(C19&gt;=ZASADY!$B$3,C19&lt;=ZASADY!$B$2)</f>
        <v>1</v>
      </c>
    </row>
    <row r="20" spans="2:5">
      <c r="B20" s="46">
        <f>SKOKI!F21</f>
        <v>209.5</v>
      </c>
      <c r="C20" s="46">
        <f>SKOKI!N21</f>
        <v>214</v>
      </c>
      <c r="D20" s="46" t="b">
        <f>AND(B20&gt;=ZASADY!$B$3,B20&lt;=ZASADY!$B$2)</f>
        <v>1</v>
      </c>
      <c r="E20" s="46" t="b">
        <f>AND(C20&gt;=ZASADY!$B$3,C20&lt;=ZASADY!$B$2)</f>
        <v>1</v>
      </c>
    </row>
    <row r="21" spans="2:5">
      <c r="B21" s="46">
        <f>SKOKI!F22</f>
        <v>211</v>
      </c>
      <c r="C21" s="46">
        <f>SKOKI!N22</f>
        <v>210</v>
      </c>
      <c r="D21" s="46" t="b">
        <f>AND(B21&gt;=ZASADY!$B$3,B21&lt;=ZASADY!$B$2)</f>
        <v>1</v>
      </c>
      <c r="E21" s="46" t="b">
        <f>AND(C21&gt;=ZASADY!$B$3,C21&lt;=ZASADY!$B$2)</f>
        <v>1</v>
      </c>
    </row>
    <row r="22" spans="2:5">
      <c r="B22" s="46">
        <f>SKOKI!F23</f>
        <v>180.5</v>
      </c>
      <c r="C22" s="46">
        <f>SKOKI!N23</f>
        <v>189.5</v>
      </c>
      <c r="D22" s="46" t="b">
        <f>AND(B22&gt;=ZASADY!$B$3,B22&lt;=ZASADY!$B$2)</f>
        <v>0</v>
      </c>
      <c r="E22" s="46" t="b">
        <f>AND(C22&gt;=ZASADY!$B$3,C22&lt;=ZASADY!$B$2)</f>
        <v>0</v>
      </c>
    </row>
    <row r="23" spans="2:5">
      <c r="B23" s="46">
        <f>SKOKI!F24</f>
        <v>210.5</v>
      </c>
      <c r="C23" s="46">
        <f>SKOKI!N24</f>
        <v>206</v>
      </c>
      <c r="D23" s="46" t="b">
        <f>AND(B23&gt;=ZASADY!$B$3,B23&lt;=ZASADY!$B$2)</f>
        <v>1</v>
      </c>
      <c r="E23" s="46" t="b">
        <f>AND(C23&gt;=ZASADY!$B$3,C23&lt;=ZASADY!$B$2)</f>
        <v>1</v>
      </c>
    </row>
    <row r="24" spans="2:5">
      <c r="B24" s="46">
        <f>SKOKI!F25</f>
        <v>207.5</v>
      </c>
      <c r="C24" s="46">
        <f>SKOKI!N25</f>
        <v>206.5</v>
      </c>
      <c r="D24" s="46" t="b">
        <f>AND(B24&gt;=ZASADY!$B$3,B24&lt;=ZASADY!$B$2)</f>
        <v>1</v>
      </c>
      <c r="E24" s="46" t="b">
        <f>AND(C24&gt;=ZASADY!$B$3,C24&lt;=ZASADY!$B$2)</f>
        <v>1</v>
      </c>
    </row>
    <row r="25" spans="2:5">
      <c r="B25" s="46">
        <f>SKOKI!F26</f>
        <v>204.5</v>
      </c>
      <c r="C25" s="46">
        <f>SKOKI!N26</f>
        <v>204</v>
      </c>
      <c r="D25" s="46" t="b">
        <f>AND(B25&gt;=ZASADY!$B$3,B25&lt;=ZASADY!$B$2)</f>
        <v>1</v>
      </c>
      <c r="E25" s="46" t="b">
        <f>AND(C25&gt;=ZASADY!$B$3,C25&lt;=ZASADY!$B$2)</f>
        <v>1</v>
      </c>
    </row>
    <row r="26" spans="2:5">
      <c r="B26" s="46">
        <f>SKOKI!F27</f>
        <v>198.5</v>
      </c>
      <c r="C26" s="46">
        <f>SKOKI!N27</f>
        <v>212</v>
      </c>
      <c r="D26" s="46" t="b">
        <f>AND(B26&gt;=ZASADY!$B$3,B26&lt;=ZASADY!$B$2)</f>
        <v>0</v>
      </c>
      <c r="E26" s="46" t="b">
        <f>AND(C26&gt;=ZASADY!$B$3,C26&lt;=ZASADY!$B$2)</f>
        <v>1</v>
      </c>
    </row>
    <row r="27" spans="2:5">
      <c r="B27" s="46">
        <f>SKOKI!F28</f>
        <v>174.5</v>
      </c>
      <c r="C27" s="46">
        <f>SKOKI!N28</f>
        <v>200</v>
      </c>
      <c r="D27" s="46" t="b">
        <f>AND(B27&gt;=ZASADY!$B$3,B27&lt;=ZASADY!$B$2)</f>
        <v>0</v>
      </c>
      <c r="E27" s="46" t="b">
        <f>AND(C27&gt;=ZASADY!$B$3,C27&lt;=ZASADY!$B$2)</f>
        <v>1</v>
      </c>
    </row>
    <row r="28" spans="2:5">
      <c r="B28" s="46">
        <f>SKOKI!F29</f>
        <v>218.5</v>
      </c>
      <c r="C28" s="46">
        <f>SKOKI!N29</f>
        <v>225</v>
      </c>
      <c r="D28" s="46" t="b">
        <f>AND(B28&gt;=ZASADY!$B$3,B28&lt;=ZASADY!$B$2)</f>
        <v>1</v>
      </c>
      <c r="E28" s="46" t="b">
        <f>AND(C28&gt;=ZASADY!$B$3,C28&lt;=ZASADY!$B$2)</f>
        <v>1</v>
      </c>
    </row>
    <row r="29" spans="2:5">
      <c r="B29" s="46">
        <f>SKOKI!F30</f>
        <v>237.5</v>
      </c>
      <c r="C29" s="46">
        <f>SKOKI!N30</f>
        <v>250</v>
      </c>
      <c r="D29" s="46" t="b">
        <f>AND(B29&gt;=ZASADY!$B$3,B29&lt;=ZASADY!$B$2)</f>
        <v>0</v>
      </c>
      <c r="E29" s="46" t="b">
        <f>AND(C29&gt;=ZASADY!$B$3,C29&lt;=ZASADY!$B$2)</f>
        <v>0</v>
      </c>
    </row>
    <row r="30" spans="2:5">
      <c r="B30" s="46">
        <f>SKOKI!F31</f>
        <v>194.5</v>
      </c>
      <c r="C30" s="46">
        <f>SKOKI!N31</f>
        <v>206</v>
      </c>
      <c r="D30" s="46" t="b">
        <f>AND(B30&gt;=ZASADY!$B$3,B30&lt;=ZASADY!$B$2)</f>
        <v>0</v>
      </c>
      <c r="E30" s="46" t="b">
        <f>AND(C30&gt;=ZASADY!$B$3,C30&lt;=ZASADY!$B$2)</f>
        <v>1</v>
      </c>
    </row>
    <row r="31" spans="2:5">
      <c r="B31" s="46">
        <f>SKOKI!F32</f>
        <v>210</v>
      </c>
      <c r="C31" s="46">
        <f>SKOKI!N32</f>
        <v>219.5</v>
      </c>
      <c r="D31" s="46" t="b">
        <f>AND(B31&gt;=ZASADY!$B$3,B31&lt;=ZASADY!$B$2)</f>
        <v>1</v>
      </c>
      <c r="E31" s="46" t="b">
        <f>AND(C31&gt;=ZASADY!$B$3,C31&lt;=ZASADY!$B$2)</f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4.25"/>
  <cols>
    <col min="2" max="2" width="11.25" customWidth="1"/>
  </cols>
  <sheetData>
    <row r="1" spans="1:2" ht="30">
      <c r="A1" s="49" t="s">
        <v>74</v>
      </c>
      <c r="B1" s="50" t="s">
        <v>83</v>
      </c>
    </row>
    <row r="2" spans="1:2" ht="15">
      <c r="A2" s="23" t="s">
        <v>29</v>
      </c>
      <c r="B2" s="25">
        <f>COUNTIF(SKOKI!$D$3:$D$32,A2)</f>
        <v>2</v>
      </c>
    </row>
    <row r="3" spans="1:2" ht="15">
      <c r="A3" s="23" t="s">
        <v>38</v>
      </c>
      <c r="B3" s="25">
        <f>COUNTIF(SKOKI!$D$3:$D$32,A3)</f>
        <v>1</v>
      </c>
    </row>
    <row r="4" spans="1:2" ht="15">
      <c r="A4" s="23" t="s">
        <v>7</v>
      </c>
      <c r="B4" s="25">
        <f>COUNTIF(SKOKI!$D$3:$D$32,A4)</f>
        <v>6</v>
      </c>
    </row>
    <row r="5" spans="1:2" ht="15">
      <c r="A5" s="23" t="s">
        <v>5</v>
      </c>
      <c r="B5" s="25">
        <f>COUNTIF(SKOKI!$D$3:$D$32,A5)</f>
        <v>4</v>
      </c>
    </row>
    <row r="6" spans="1:2" ht="15">
      <c r="A6" s="23" t="s">
        <v>3</v>
      </c>
      <c r="B6" s="25">
        <f>COUNTIF(SKOKI!$D$3:$D$32,A6)</f>
        <v>10</v>
      </c>
    </row>
    <row r="7" spans="1:2" ht="15">
      <c r="A7" s="23" t="s">
        <v>17</v>
      </c>
      <c r="B7" s="25">
        <f>COUNTIF(SKOKI!$D$3:$D$32,A7)</f>
        <v>1</v>
      </c>
    </row>
    <row r="8" spans="1:2" ht="15">
      <c r="A8" s="23" t="s">
        <v>10</v>
      </c>
      <c r="B8" s="25">
        <f>COUNTIF(SKOKI!$D$3:$D$32,A8)</f>
        <v>1</v>
      </c>
    </row>
    <row r="9" spans="1:2" ht="15">
      <c r="A9" s="23" t="s">
        <v>1</v>
      </c>
      <c r="B9" s="25">
        <f>COUNTIF(SKOKI!$D$3:$D$32,A9)</f>
        <v>4</v>
      </c>
    </row>
    <row r="10" spans="1:2" ht="15">
      <c r="A10" s="23" t="s">
        <v>26</v>
      </c>
      <c r="B10" s="25">
        <f>COUNTIF(SKOKI!$D$3:$D$32,A10)</f>
        <v>1</v>
      </c>
    </row>
  </sheetData>
  <sortState ref="A2:A31">
    <sortCondition ref="A2:A31"/>
  </sortState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C40"/>
  <sheetViews>
    <sheetView zoomScale="90" zoomScaleNormal="90" workbookViewId="0"/>
  </sheetViews>
  <sheetFormatPr defaultRowHeight="15"/>
  <cols>
    <col min="1" max="1" width="9" style="4"/>
    <col min="2" max="2" width="23.375" style="5" customWidth="1"/>
    <col min="3" max="3" width="12.875" style="5" customWidth="1"/>
    <col min="4" max="4" width="11" style="5" customWidth="1"/>
    <col min="5" max="5" width="11.125" style="6" customWidth="1"/>
    <col min="6" max="6" width="11" style="7" customWidth="1"/>
    <col min="7" max="7" width="11.875" style="8" customWidth="1"/>
    <col min="8" max="12" width="9" style="7"/>
    <col min="13" max="13" width="11.375" style="8" customWidth="1"/>
    <col min="14" max="14" width="9" style="9"/>
    <col min="15" max="15" width="10.25" style="8" customWidth="1"/>
    <col min="16" max="16" width="10.75" style="8" customWidth="1"/>
    <col min="17" max="17" width="9" style="7"/>
    <col min="18" max="18" width="11.125" style="7" customWidth="1"/>
    <col min="19" max="19" width="11.5" style="7" customWidth="1"/>
    <col min="20" max="24" width="9" style="7"/>
    <col min="25" max="25" width="10.625" style="7" customWidth="1"/>
    <col min="26" max="26" width="9" style="9"/>
    <col min="27" max="27" width="10.25" style="8" customWidth="1"/>
    <col min="28" max="28" width="10.75" style="8" customWidth="1"/>
    <col min="29" max="29" width="12" style="5" customWidth="1"/>
    <col min="30" max="16384" width="9" style="5"/>
  </cols>
  <sheetData>
    <row r="1" spans="1:29" s="13" customFormat="1" ht="51" customHeight="1">
      <c r="A1" s="51" t="str">
        <f>SKOKI!A1</f>
        <v>Numer startowy</v>
      </c>
      <c r="B1" s="51" t="str">
        <f>SKOKI!B1</f>
        <v>Nazwisko i Imię</v>
      </c>
      <c r="C1" s="51" t="str">
        <f>SKOKI!C1</f>
        <v>Rok urodzenia</v>
      </c>
      <c r="D1" s="51" t="str">
        <f>SKOKI!D1</f>
        <v>Kraj</v>
      </c>
      <c r="E1" s="51" t="str">
        <f>SKOKI!E1</f>
        <v>Prędkość na progu 1 seria</v>
      </c>
      <c r="F1" s="51" t="str">
        <f>SKOKI!F1</f>
        <v>Odległość 1 seria</v>
      </c>
      <c r="G1" s="52" t="s">
        <v>44</v>
      </c>
      <c r="H1" s="52" t="str">
        <f>SKOKI!G1</f>
        <v>Sędzia A 1 seria</v>
      </c>
      <c r="I1" s="52" t="str">
        <f>SKOKI!H1</f>
        <v>Sędzia B 1 seria</v>
      </c>
      <c r="J1" s="52" t="str">
        <f>SKOKI!I1</f>
        <v>Sędzia C 1 seria</v>
      </c>
      <c r="K1" s="52" t="str">
        <f>SKOKI!J1</f>
        <v>Sędzia D 1 seria</v>
      </c>
      <c r="L1" s="52" t="str">
        <f>SKOKI!K1</f>
        <v>Sędzia E 1 seria</v>
      </c>
      <c r="M1" s="52" t="s">
        <v>89</v>
      </c>
      <c r="N1" s="53" t="str">
        <f>SKOKI!L1</f>
        <v>Prędkość wiatru 1 seria</v>
      </c>
      <c r="O1" s="52" t="s">
        <v>88</v>
      </c>
      <c r="P1" s="52" t="s">
        <v>51</v>
      </c>
      <c r="Q1" s="52" t="str">
        <f>SKOKI!M1</f>
        <v>Prędkość na progu 2 seria</v>
      </c>
      <c r="R1" s="52" t="str">
        <f>SKOKI!N1</f>
        <v>Odległość 2 seria</v>
      </c>
      <c r="S1" s="52" t="s">
        <v>50</v>
      </c>
      <c r="T1" s="52" t="str">
        <f>SKOKI!O1</f>
        <v>Sędzia A 2 seria</v>
      </c>
      <c r="U1" s="52" t="str">
        <f>SKOKI!P1</f>
        <v>Sędzia B 2 seria</v>
      </c>
      <c r="V1" s="52" t="str">
        <f>SKOKI!Q1</f>
        <v>Sędzia C 2 seria</v>
      </c>
      <c r="W1" s="52" t="str">
        <f>SKOKI!R1</f>
        <v>Sędzia D 2 seria</v>
      </c>
      <c r="X1" s="52" t="str">
        <f>SKOKI!S1</f>
        <v>Sędzia E 2 seria</v>
      </c>
      <c r="Y1" s="52" t="s">
        <v>90</v>
      </c>
      <c r="Z1" s="53" t="str">
        <f>SKOKI!T1</f>
        <v>Prędkość wiatru 2 seria</v>
      </c>
      <c r="AA1" s="52" t="s">
        <v>91</v>
      </c>
      <c r="AB1" s="52" t="s">
        <v>60</v>
      </c>
      <c r="AC1" s="3" t="s">
        <v>61</v>
      </c>
    </row>
    <row r="2" spans="1:29" s="13" customFormat="1" ht="24.75" customHeight="1">
      <c r="A2" s="51" t="str">
        <f>SKOKI!A2</f>
        <v>-</v>
      </c>
      <c r="B2" s="51" t="str">
        <f>SKOKI!B2</f>
        <v>-</v>
      </c>
      <c r="C2" s="51" t="str">
        <f>SKOKI!C2</f>
        <v>-</v>
      </c>
      <c r="D2" s="51" t="str">
        <f>SKOKI!D2</f>
        <v>-</v>
      </c>
      <c r="E2" s="51" t="str">
        <f>SKOKI!E2</f>
        <v>[km/h]</v>
      </c>
      <c r="F2" s="51" t="str">
        <f>SKOKI!F2</f>
        <v>[m]</v>
      </c>
      <c r="G2" s="52" t="s">
        <v>115</v>
      </c>
      <c r="H2" s="52" t="str">
        <f>SKOKI!G2</f>
        <v>[pkt.]</v>
      </c>
      <c r="I2" s="52" t="str">
        <f>SKOKI!H2</f>
        <v>[pkt.]</v>
      </c>
      <c r="J2" s="52" t="str">
        <f>SKOKI!I2</f>
        <v>[pkt.]</v>
      </c>
      <c r="K2" s="52" t="str">
        <f>SKOKI!J2</f>
        <v>[pkt.]</v>
      </c>
      <c r="L2" s="52" t="str">
        <f>SKOKI!K2</f>
        <v>[pkt.]</v>
      </c>
      <c r="M2" s="52" t="s">
        <v>116</v>
      </c>
      <c r="N2" s="53" t="str">
        <f>SKOKI!L2</f>
        <v>[m/s]</v>
      </c>
      <c r="O2" s="52" t="s">
        <v>116</v>
      </c>
      <c r="P2" s="52" t="s">
        <v>116</v>
      </c>
      <c r="Q2" s="52" t="str">
        <f>SKOKI!M2</f>
        <v>[km/h]</v>
      </c>
      <c r="R2" s="52" t="str">
        <f>SKOKI!N2</f>
        <v>[m]</v>
      </c>
      <c r="S2" s="52" t="s">
        <v>116</v>
      </c>
      <c r="T2" s="52" t="str">
        <f>SKOKI!O2</f>
        <v>[pkt.]</v>
      </c>
      <c r="U2" s="52" t="str">
        <f>SKOKI!P2</f>
        <v>[pkt.]</v>
      </c>
      <c r="V2" s="52" t="str">
        <f>SKOKI!Q2</f>
        <v>[pkt.]</v>
      </c>
      <c r="W2" s="52" t="str">
        <f>SKOKI!R2</f>
        <v>[pkt.]</v>
      </c>
      <c r="X2" s="52" t="str">
        <f>SKOKI!S2</f>
        <v>[pkt.]</v>
      </c>
      <c r="Y2" s="52" t="s">
        <v>116</v>
      </c>
      <c r="Z2" s="53" t="str">
        <f>SKOKI!T2</f>
        <v>[m/s]</v>
      </c>
      <c r="AA2" s="52" t="s">
        <v>116</v>
      </c>
      <c r="AB2" s="52" t="s">
        <v>116</v>
      </c>
      <c r="AC2" s="3" t="s">
        <v>116</v>
      </c>
    </row>
    <row r="3" spans="1:29" s="22" customFormat="1" ht="25.5" customHeight="1">
      <c r="A3" s="10">
        <f>SKOKI!A30</f>
        <v>38</v>
      </c>
      <c r="B3" s="20" t="str">
        <f>SKOKI!B30</f>
        <v>PREVC Peter </v>
      </c>
      <c r="C3" s="10">
        <f>SKOKI!C30</f>
        <v>1992</v>
      </c>
      <c r="D3" s="10" t="str">
        <f>SKOKI!D30</f>
        <v>SLO </v>
      </c>
      <c r="E3" s="11">
        <f>SKOKI!E30</f>
        <v>99.9</v>
      </c>
      <c r="F3" s="11">
        <f>SKOKI!F30</f>
        <v>237.5</v>
      </c>
      <c r="G3" s="14">
        <f>(F3-ZASADY!$B$3)*ZASADY!$B$4+ZASADY!$B$7</f>
        <v>165</v>
      </c>
      <c r="H3" s="11">
        <f>SKOKI!G30</f>
        <v>19.5</v>
      </c>
      <c r="I3" s="11">
        <f>SKOKI!H30</f>
        <v>19.5</v>
      </c>
      <c r="J3" s="11">
        <f>SKOKI!I30</f>
        <v>19.5</v>
      </c>
      <c r="K3" s="11">
        <f>SKOKI!J30</f>
        <v>19.5</v>
      </c>
      <c r="L3" s="11">
        <f>SKOKI!K30</f>
        <v>19.5</v>
      </c>
      <c r="M3" s="14">
        <f t="shared" ref="M3:M32" si="0">SUM(H3:L3)-MAX(H3:L3)-MIN(H3:L3)</f>
        <v>58.5</v>
      </c>
      <c r="N3" s="12">
        <f>SKOKI!L30</f>
        <v>0.42</v>
      </c>
      <c r="O3" s="14">
        <f>IF(N3&gt;0,ROUND(N3*ZASADY!$B$5,1),-ROUND(N3*ZASADY!$B$6,1))</f>
        <v>-6</v>
      </c>
      <c r="P3" s="14">
        <f t="shared" ref="P3:P32" si="1">G3+M3+O3</f>
        <v>217.5</v>
      </c>
      <c r="Q3" s="11">
        <f>SKOKI!M30</f>
        <v>100.7</v>
      </c>
      <c r="R3" s="11">
        <f>SKOKI!N30</f>
        <v>250</v>
      </c>
      <c r="S3" s="14">
        <f>(R3-ZASADY!$B$3)*ZASADY!$B$4+ZASADY!$B$7</f>
        <v>180</v>
      </c>
      <c r="T3" s="11">
        <f>SKOKI!O30</f>
        <v>16.5</v>
      </c>
      <c r="U3" s="11">
        <f>SKOKI!P30</f>
        <v>16.5</v>
      </c>
      <c r="V3" s="11">
        <f>SKOKI!Q30</f>
        <v>16</v>
      </c>
      <c r="W3" s="11">
        <f>SKOKI!R30</f>
        <v>16.5</v>
      </c>
      <c r="X3" s="11">
        <f>SKOKI!S30</f>
        <v>16.5</v>
      </c>
      <c r="Y3" s="14">
        <f t="shared" ref="Y3:Y32" si="2">SUM(T3:X3)-MAX(T3:X3)-MIN(T3:X3)</f>
        <v>49.5</v>
      </c>
      <c r="Z3" s="12">
        <f>SKOKI!T30</f>
        <v>0.56999999999999995</v>
      </c>
      <c r="AA3" s="14">
        <f>IF(Z3&gt;0,ROUND(Z3*ZASADY!$B$5,1),-ROUND(Z3*ZASADY!$B$6,1))</f>
        <v>-8.1999999999999993</v>
      </c>
      <c r="AB3" s="14">
        <f t="shared" ref="AB3:AB32" si="3">S3+Y3+AA3</f>
        <v>221.3</v>
      </c>
      <c r="AC3" s="21">
        <f t="shared" ref="AC3:AC32" si="4">P3+AB3</f>
        <v>438.8</v>
      </c>
    </row>
    <row r="4" spans="1:29" s="22" customFormat="1" ht="25.5" customHeight="1">
      <c r="A4" s="10">
        <f>SKOKI!A13</f>
        <v>15</v>
      </c>
      <c r="B4" s="20" t="str">
        <f>SKOKI!B13</f>
        <v>FANNEMEL Anders </v>
      </c>
      <c r="C4" s="10">
        <f>SKOKI!C13</f>
        <v>1991</v>
      </c>
      <c r="D4" s="10" t="str">
        <f>SKOKI!D13</f>
        <v>NOR </v>
      </c>
      <c r="E4" s="11">
        <f>SKOKI!E13</f>
        <v>100</v>
      </c>
      <c r="F4" s="11">
        <f>SKOKI!F13</f>
        <v>236</v>
      </c>
      <c r="G4" s="14">
        <f>(F4-ZASADY!$B$3)*ZASADY!$B$4+ZASADY!$B$7</f>
        <v>163.19999999999999</v>
      </c>
      <c r="H4" s="11">
        <f>SKOKI!G13</f>
        <v>18</v>
      </c>
      <c r="I4" s="11">
        <f>SKOKI!H13</f>
        <v>18</v>
      </c>
      <c r="J4" s="11">
        <f>SKOKI!I13</f>
        <v>17.5</v>
      </c>
      <c r="K4" s="11">
        <f>SKOKI!J13</f>
        <v>17</v>
      </c>
      <c r="L4" s="11">
        <f>SKOKI!K13</f>
        <v>17</v>
      </c>
      <c r="M4" s="14">
        <f t="shared" si="0"/>
        <v>52.5</v>
      </c>
      <c r="N4" s="12">
        <f>SKOKI!L13</f>
        <v>0.62</v>
      </c>
      <c r="O4" s="14">
        <f>IF(N4&gt;0,ROUND(N4*ZASADY!$B$5,1),-ROUND(N4*ZASADY!$B$6,1))</f>
        <v>-8.9</v>
      </c>
      <c r="P4" s="14">
        <f t="shared" si="1"/>
        <v>206.79999999999998</v>
      </c>
      <c r="Q4" s="11">
        <f>SKOKI!M13</f>
        <v>101.1</v>
      </c>
      <c r="R4" s="11">
        <f>SKOKI!N13</f>
        <v>238.5</v>
      </c>
      <c r="S4" s="14">
        <f>(R4-ZASADY!$B$3)*ZASADY!$B$4+ZASADY!$B$7</f>
        <v>166.2</v>
      </c>
      <c r="T4" s="11">
        <f>SKOKI!O13</f>
        <v>20</v>
      </c>
      <c r="U4" s="11">
        <f>SKOKI!P13</f>
        <v>19.5</v>
      </c>
      <c r="V4" s="11">
        <f>SKOKI!Q13</f>
        <v>19.5</v>
      </c>
      <c r="W4" s="11">
        <f>SKOKI!R13</f>
        <v>19.5</v>
      </c>
      <c r="X4" s="11">
        <f>SKOKI!S13</f>
        <v>19.5</v>
      </c>
      <c r="Y4" s="14">
        <f t="shared" si="2"/>
        <v>58.5</v>
      </c>
      <c r="Z4" s="12">
        <f>SKOKI!T13</f>
        <v>0.5</v>
      </c>
      <c r="AA4" s="14">
        <f>IF(Z4&gt;0,ROUND(Z4*ZASADY!$B$5,1),-ROUND(Z4*ZASADY!$B$6,1))</f>
        <v>-7.2</v>
      </c>
      <c r="AB4" s="14">
        <f t="shared" si="3"/>
        <v>217.5</v>
      </c>
      <c r="AC4" s="21">
        <f t="shared" si="4"/>
        <v>424.29999999999995</v>
      </c>
    </row>
    <row r="5" spans="1:29" s="22" customFormat="1" ht="25.5" customHeight="1">
      <c r="A5" s="10">
        <f>SKOKI!A29</f>
        <v>37</v>
      </c>
      <c r="B5" s="20" t="str">
        <f>SKOKI!B29</f>
        <v>KASAI Noriaki </v>
      </c>
      <c r="C5" s="10">
        <f>SKOKI!C29</f>
        <v>1972</v>
      </c>
      <c r="D5" s="10" t="str">
        <f>SKOKI!D29</f>
        <v>JPN </v>
      </c>
      <c r="E5" s="11">
        <f>SKOKI!E29</f>
        <v>100.1</v>
      </c>
      <c r="F5" s="11">
        <f>SKOKI!F29</f>
        <v>218.5</v>
      </c>
      <c r="G5" s="14">
        <f>(F5-ZASADY!$B$3)*ZASADY!$B$4+ZASADY!$B$7</f>
        <v>142.19999999999999</v>
      </c>
      <c r="H5" s="11">
        <f>SKOKI!G29</f>
        <v>18.5</v>
      </c>
      <c r="I5" s="11">
        <f>SKOKI!H29</f>
        <v>18.5</v>
      </c>
      <c r="J5" s="11">
        <f>SKOKI!I29</f>
        <v>19.5</v>
      </c>
      <c r="K5" s="11">
        <f>SKOKI!J29</f>
        <v>18.5</v>
      </c>
      <c r="L5" s="11">
        <f>SKOKI!K29</f>
        <v>18.5</v>
      </c>
      <c r="M5" s="14">
        <f t="shared" si="0"/>
        <v>55.5</v>
      </c>
      <c r="N5" s="12">
        <f>SKOKI!L29</f>
        <v>0.41</v>
      </c>
      <c r="O5" s="14">
        <f>IF(N5&gt;0,ROUND(N5*ZASADY!$B$5,1),-ROUND(N5*ZASADY!$B$6,1))</f>
        <v>-5.9</v>
      </c>
      <c r="P5" s="14">
        <f t="shared" si="1"/>
        <v>191.79999999999998</v>
      </c>
      <c r="Q5" s="11">
        <f>SKOKI!M29</f>
        <v>101</v>
      </c>
      <c r="R5" s="11">
        <f>SKOKI!N29</f>
        <v>225</v>
      </c>
      <c r="S5" s="14">
        <f>(R5-ZASADY!$B$3)*ZASADY!$B$4+ZASADY!$B$7</f>
        <v>150</v>
      </c>
      <c r="T5" s="11">
        <f>SKOKI!O29</f>
        <v>19.5</v>
      </c>
      <c r="U5" s="11">
        <f>SKOKI!P29</f>
        <v>19.5</v>
      </c>
      <c r="V5" s="11">
        <f>SKOKI!Q29</f>
        <v>20</v>
      </c>
      <c r="W5" s="11">
        <f>SKOKI!R29</f>
        <v>19</v>
      </c>
      <c r="X5" s="11">
        <f>SKOKI!S29</f>
        <v>19</v>
      </c>
      <c r="Y5" s="14">
        <f t="shared" si="2"/>
        <v>58</v>
      </c>
      <c r="Z5" s="12">
        <f>SKOKI!T29</f>
        <v>0.3</v>
      </c>
      <c r="AA5" s="14">
        <f>IF(Z5&gt;0,ROUND(Z5*ZASADY!$B$5,1),-ROUND(Z5*ZASADY!$B$6,1))</f>
        <v>-4.3</v>
      </c>
      <c r="AB5" s="14">
        <f t="shared" si="3"/>
        <v>203.7</v>
      </c>
      <c r="AC5" s="21">
        <f t="shared" si="4"/>
        <v>395.5</v>
      </c>
    </row>
    <row r="6" spans="1:29" s="22" customFormat="1" ht="25.5" customHeight="1">
      <c r="A6" s="10">
        <f>SKOKI!A32</f>
        <v>40</v>
      </c>
      <c r="B6" s="20" t="str">
        <f>SKOKI!B32</f>
        <v>FREUND Severin </v>
      </c>
      <c r="C6" s="10">
        <f>SKOKI!C32</f>
        <v>1988</v>
      </c>
      <c r="D6" s="10" t="str">
        <f>SKOKI!D32</f>
        <v>GER </v>
      </c>
      <c r="E6" s="11">
        <f>SKOKI!E32</f>
        <v>100.6</v>
      </c>
      <c r="F6" s="11">
        <f>SKOKI!F32</f>
        <v>210</v>
      </c>
      <c r="G6" s="14">
        <f>(F6-ZASADY!$B$3)*ZASADY!$B$4+ZASADY!$B$7</f>
        <v>132</v>
      </c>
      <c r="H6" s="11">
        <f>SKOKI!G32</f>
        <v>18</v>
      </c>
      <c r="I6" s="11">
        <f>SKOKI!H32</f>
        <v>18.5</v>
      </c>
      <c r="J6" s="11">
        <f>SKOKI!I32</f>
        <v>19</v>
      </c>
      <c r="K6" s="11">
        <f>SKOKI!J32</f>
        <v>18.5</v>
      </c>
      <c r="L6" s="11">
        <f>SKOKI!K32</f>
        <v>18.5</v>
      </c>
      <c r="M6" s="14">
        <f t="shared" si="0"/>
        <v>55.5</v>
      </c>
      <c r="N6" s="12">
        <f>SKOKI!L32</f>
        <v>0.3</v>
      </c>
      <c r="O6" s="14">
        <f>IF(N6&gt;0,ROUND(N6*ZASADY!$B$5,1),-ROUND(N6*ZASADY!$B$6,1))</f>
        <v>-4.3</v>
      </c>
      <c r="P6" s="14">
        <f t="shared" si="1"/>
        <v>183.2</v>
      </c>
      <c r="Q6" s="11">
        <f>SKOKI!M32</f>
        <v>101.7</v>
      </c>
      <c r="R6" s="11">
        <f>SKOKI!N32</f>
        <v>219.5</v>
      </c>
      <c r="S6" s="14">
        <f>(R6-ZASADY!$B$3)*ZASADY!$B$4+ZASADY!$B$7</f>
        <v>143.4</v>
      </c>
      <c r="T6" s="11">
        <f>SKOKI!O32</f>
        <v>19</v>
      </c>
      <c r="U6" s="11">
        <f>SKOKI!P32</f>
        <v>19</v>
      </c>
      <c r="V6" s="11">
        <f>SKOKI!Q32</f>
        <v>19</v>
      </c>
      <c r="W6" s="11">
        <f>SKOKI!R32</f>
        <v>19</v>
      </c>
      <c r="X6" s="11">
        <f>SKOKI!S32</f>
        <v>19</v>
      </c>
      <c r="Y6" s="14">
        <f t="shared" si="2"/>
        <v>57</v>
      </c>
      <c r="Z6" s="12">
        <f>SKOKI!T32</f>
        <v>0.12</v>
      </c>
      <c r="AA6" s="14">
        <f>IF(Z6&gt;0,ROUND(Z6*ZASADY!$B$5,1),-ROUND(Z6*ZASADY!$B$6,1))</f>
        <v>-1.7</v>
      </c>
      <c r="AB6" s="14">
        <f t="shared" si="3"/>
        <v>198.70000000000002</v>
      </c>
      <c r="AC6" s="21">
        <f t="shared" si="4"/>
        <v>381.9</v>
      </c>
    </row>
    <row r="7" spans="1:29" s="22" customFormat="1" ht="25.5" customHeight="1">
      <c r="A7" s="10">
        <f>SKOKI!A6</f>
        <v>6</v>
      </c>
      <c r="B7" s="20" t="str">
        <f>SKOKI!B6</f>
        <v>STJERNEN Andreas </v>
      </c>
      <c r="C7" s="10">
        <f>SKOKI!C6</f>
        <v>1988</v>
      </c>
      <c r="D7" s="10" t="str">
        <f>SKOKI!D6</f>
        <v>NOR </v>
      </c>
      <c r="E7" s="11">
        <f>SKOKI!E6</f>
        <v>101.3</v>
      </c>
      <c r="F7" s="11">
        <f>SKOKI!F6</f>
        <v>226</v>
      </c>
      <c r="G7" s="14">
        <f>(F7-ZASADY!$B$3)*ZASADY!$B$4+ZASADY!$B$7</f>
        <v>151.19999999999999</v>
      </c>
      <c r="H7" s="11">
        <f>SKOKI!G6</f>
        <v>18</v>
      </c>
      <c r="I7" s="11">
        <f>SKOKI!H6</f>
        <v>18.5</v>
      </c>
      <c r="J7" s="11">
        <f>SKOKI!I6</f>
        <v>17.5</v>
      </c>
      <c r="K7" s="11">
        <f>SKOKI!J6</f>
        <v>18.5</v>
      </c>
      <c r="L7" s="11">
        <f>SKOKI!K6</f>
        <v>18</v>
      </c>
      <c r="M7" s="14">
        <f t="shared" si="0"/>
        <v>54.5</v>
      </c>
      <c r="N7" s="12">
        <f>SKOKI!L6</f>
        <v>1.1299999999999999</v>
      </c>
      <c r="O7" s="14">
        <f>IF(N7&gt;0,ROUND(N7*ZASADY!$B$5,1),-ROUND(N7*ZASADY!$B$6,1))</f>
        <v>-16.3</v>
      </c>
      <c r="P7" s="14">
        <f t="shared" si="1"/>
        <v>189.39999999999998</v>
      </c>
      <c r="Q7" s="11">
        <f>SKOKI!M6</f>
        <v>102.7</v>
      </c>
      <c r="R7" s="11">
        <f>SKOKI!N6</f>
        <v>212</v>
      </c>
      <c r="S7" s="14">
        <f>(R7-ZASADY!$B$3)*ZASADY!$B$4+ZASADY!$B$7</f>
        <v>134.4</v>
      </c>
      <c r="T7" s="11">
        <f>SKOKI!O6</f>
        <v>18</v>
      </c>
      <c r="U7" s="11">
        <f>SKOKI!P6</f>
        <v>18</v>
      </c>
      <c r="V7" s="11">
        <f>SKOKI!Q6</f>
        <v>17</v>
      </c>
      <c r="W7" s="11">
        <f>SKOKI!R6</f>
        <v>18.5</v>
      </c>
      <c r="X7" s="11">
        <f>SKOKI!S6</f>
        <v>18</v>
      </c>
      <c r="Y7" s="14">
        <f t="shared" si="2"/>
        <v>54</v>
      </c>
      <c r="Z7" s="12">
        <f>SKOKI!T6</f>
        <v>0.13</v>
      </c>
      <c r="AA7" s="14">
        <f>IF(Z7&gt;0,ROUND(Z7*ZASADY!$B$5,1),-ROUND(Z7*ZASADY!$B$6,1))</f>
        <v>-1.9</v>
      </c>
      <c r="AB7" s="14">
        <f t="shared" si="3"/>
        <v>186.5</v>
      </c>
      <c r="AC7" s="21">
        <f t="shared" si="4"/>
        <v>375.9</v>
      </c>
    </row>
    <row r="8" spans="1:29" s="22" customFormat="1" ht="25.5" customHeight="1">
      <c r="A8" s="10">
        <f>SKOKI!A7</f>
        <v>7</v>
      </c>
      <c r="B8" s="20" t="str">
        <f>SKOKI!B7</f>
        <v>VASSILIEV Dimitry </v>
      </c>
      <c r="C8" s="10">
        <f>SKOKI!C7</f>
        <v>1979</v>
      </c>
      <c r="D8" s="10" t="str">
        <f>SKOKI!D7</f>
        <v>RUS </v>
      </c>
      <c r="E8" s="11">
        <f>SKOKI!E7</f>
        <v>100.3</v>
      </c>
      <c r="F8" s="11">
        <f>SKOKI!F7</f>
        <v>225.5</v>
      </c>
      <c r="G8" s="14">
        <f>(F8-ZASADY!$B$3)*ZASADY!$B$4+ZASADY!$B$7</f>
        <v>150.6</v>
      </c>
      <c r="H8" s="11">
        <f>SKOKI!G7</f>
        <v>15.5</v>
      </c>
      <c r="I8" s="11">
        <f>SKOKI!H7</f>
        <v>17</v>
      </c>
      <c r="J8" s="11">
        <f>SKOKI!I7</f>
        <v>16.5</v>
      </c>
      <c r="K8" s="11">
        <f>SKOKI!J7</f>
        <v>16.5</v>
      </c>
      <c r="L8" s="11">
        <f>SKOKI!K7</f>
        <v>16.5</v>
      </c>
      <c r="M8" s="14">
        <f t="shared" si="0"/>
        <v>49.5</v>
      </c>
      <c r="N8" s="12">
        <f>SKOKI!L7</f>
        <v>1.22</v>
      </c>
      <c r="O8" s="14">
        <f>IF(N8&gt;0,ROUND(N8*ZASADY!$B$5,1),-ROUND(N8*ZASADY!$B$6,1))</f>
        <v>-17.600000000000001</v>
      </c>
      <c r="P8" s="14">
        <f t="shared" si="1"/>
        <v>182.5</v>
      </c>
      <c r="Q8" s="11">
        <f>SKOKI!M7</f>
        <v>101.4</v>
      </c>
      <c r="R8" s="11">
        <f>SKOKI!N7</f>
        <v>219.5</v>
      </c>
      <c r="S8" s="14">
        <f>(R8-ZASADY!$B$3)*ZASADY!$B$4+ZASADY!$B$7</f>
        <v>143.4</v>
      </c>
      <c r="T8" s="11">
        <f>SKOKI!O7</f>
        <v>14.5</v>
      </c>
      <c r="U8" s="11">
        <f>SKOKI!P7</f>
        <v>15.5</v>
      </c>
      <c r="V8" s="11">
        <f>SKOKI!Q7</f>
        <v>15</v>
      </c>
      <c r="W8" s="11">
        <f>SKOKI!R7</f>
        <v>16</v>
      </c>
      <c r="X8" s="11">
        <f>SKOKI!S7</f>
        <v>16</v>
      </c>
      <c r="Y8" s="14">
        <f t="shared" si="2"/>
        <v>46.5</v>
      </c>
      <c r="Z8" s="12">
        <f>SKOKI!T7</f>
        <v>0.08</v>
      </c>
      <c r="AA8" s="14">
        <f>IF(Z8&gt;0,ROUND(Z8*ZASADY!$B$5,1),-ROUND(Z8*ZASADY!$B$6,1))</f>
        <v>-1.2</v>
      </c>
      <c r="AB8" s="14">
        <f t="shared" si="3"/>
        <v>188.70000000000002</v>
      </c>
      <c r="AC8" s="21">
        <f t="shared" si="4"/>
        <v>371.20000000000005</v>
      </c>
    </row>
    <row r="9" spans="1:29" s="22" customFormat="1" ht="25.5" customHeight="1">
      <c r="A9" s="10">
        <f>SKOKI!A4</f>
        <v>3</v>
      </c>
      <c r="B9" s="20" t="str">
        <f>SKOKI!B4</f>
        <v>GANGNES Kenneth </v>
      </c>
      <c r="C9" s="10">
        <f>SKOKI!C4</f>
        <v>1989</v>
      </c>
      <c r="D9" s="10" t="str">
        <f>SKOKI!D4</f>
        <v>NOR </v>
      </c>
      <c r="E9" s="11">
        <f>SKOKI!E4</f>
        <v>101.3</v>
      </c>
      <c r="F9" s="11">
        <f>SKOKI!F4</f>
        <v>220</v>
      </c>
      <c r="G9" s="14">
        <f>(F9-ZASADY!$B$3)*ZASADY!$B$4+ZASADY!$B$7</f>
        <v>144</v>
      </c>
      <c r="H9" s="11">
        <f>SKOKI!G4</f>
        <v>18</v>
      </c>
      <c r="I9" s="11">
        <f>SKOKI!H4</f>
        <v>17.5</v>
      </c>
      <c r="J9" s="11">
        <f>SKOKI!I4</f>
        <v>18.5</v>
      </c>
      <c r="K9" s="11">
        <f>SKOKI!J4</f>
        <v>18</v>
      </c>
      <c r="L9" s="11">
        <f>SKOKI!K4</f>
        <v>18</v>
      </c>
      <c r="M9" s="14">
        <f t="shared" si="0"/>
        <v>54</v>
      </c>
      <c r="N9" s="12">
        <f>SKOKI!L4</f>
        <v>1.1100000000000001</v>
      </c>
      <c r="O9" s="14">
        <f>IF(N9&gt;0,ROUND(N9*ZASADY!$B$5,1),-ROUND(N9*ZASADY!$B$6,1))</f>
        <v>-16</v>
      </c>
      <c r="P9" s="14">
        <f t="shared" si="1"/>
        <v>182</v>
      </c>
      <c r="Q9" s="11">
        <f>SKOKI!M4</f>
        <v>102.6</v>
      </c>
      <c r="R9" s="11">
        <f>SKOKI!N4</f>
        <v>211</v>
      </c>
      <c r="S9" s="14">
        <f>(R9-ZASADY!$B$3)*ZASADY!$B$4+ZASADY!$B$7</f>
        <v>133.19999999999999</v>
      </c>
      <c r="T9" s="11">
        <f>SKOKI!O4</f>
        <v>18</v>
      </c>
      <c r="U9" s="11">
        <f>SKOKI!P4</f>
        <v>18.5</v>
      </c>
      <c r="V9" s="11">
        <f>SKOKI!Q4</f>
        <v>18</v>
      </c>
      <c r="W9" s="11">
        <f>SKOKI!R4</f>
        <v>18.5</v>
      </c>
      <c r="X9" s="11">
        <f>SKOKI!S4</f>
        <v>18.5</v>
      </c>
      <c r="Y9" s="14">
        <f t="shared" si="2"/>
        <v>55</v>
      </c>
      <c r="Z9" s="12">
        <f>SKOKI!T4</f>
        <v>0.22</v>
      </c>
      <c r="AA9" s="14">
        <f>IF(Z9&gt;0,ROUND(Z9*ZASADY!$B$5,1),-ROUND(Z9*ZASADY!$B$6,1))</f>
        <v>-3.2</v>
      </c>
      <c r="AB9" s="14">
        <f t="shared" si="3"/>
        <v>185</v>
      </c>
      <c r="AC9" s="21">
        <f t="shared" si="4"/>
        <v>367</v>
      </c>
    </row>
    <row r="10" spans="1:29" s="22" customFormat="1" ht="25.5" customHeight="1">
      <c r="A10" s="10">
        <f>SKOKI!A21</f>
        <v>28</v>
      </c>
      <c r="B10" s="20" t="str">
        <f>SKOKI!B21</f>
        <v>ITO Daiki </v>
      </c>
      <c r="C10" s="10">
        <f>SKOKI!C21</f>
        <v>1985</v>
      </c>
      <c r="D10" s="10" t="str">
        <f>SKOKI!D21</f>
        <v>JPN </v>
      </c>
      <c r="E10" s="11">
        <f>SKOKI!E21</f>
        <v>100.1</v>
      </c>
      <c r="F10" s="11">
        <f>SKOKI!F21</f>
        <v>209.5</v>
      </c>
      <c r="G10" s="14">
        <f>(F10-ZASADY!$B$3)*ZASADY!$B$4+ZASADY!$B$7</f>
        <v>131.4</v>
      </c>
      <c r="H10" s="11">
        <f>SKOKI!G21</f>
        <v>18</v>
      </c>
      <c r="I10" s="11">
        <f>SKOKI!H21</f>
        <v>18.5</v>
      </c>
      <c r="J10" s="11">
        <f>SKOKI!I21</f>
        <v>18.5</v>
      </c>
      <c r="K10" s="11">
        <f>SKOKI!J21</f>
        <v>18</v>
      </c>
      <c r="L10" s="11">
        <f>SKOKI!K21</f>
        <v>18.5</v>
      </c>
      <c r="M10" s="14">
        <f t="shared" si="0"/>
        <v>55</v>
      </c>
      <c r="N10" s="12">
        <f>SKOKI!L21</f>
        <v>0.91</v>
      </c>
      <c r="O10" s="14">
        <f>IF(N10&gt;0,ROUND(N10*ZASADY!$B$5,1),-ROUND(N10*ZASADY!$B$6,1))</f>
        <v>-13.1</v>
      </c>
      <c r="P10" s="14">
        <f t="shared" si="1"/>
        <v>173.3</v>
      </c>
      <c r="Q10" s="11">
        <f>SKOKI!M21</f>
        <v>101.2</v>
      </c>
      <c r="R10" s="11">
        <f>SKOKI!N21</f>
        <v>214</v>
      </c>
      <c r="S10" s="14">
        <f>(R10-ZASADY!$B$3)*ZASADY!$B$4+ZASADY!$B$7</f>
        <v>136.80000000000001</v>
      </c>
      <c r="T10" s="11">
        <f>SKOKI!O21</f>
        <v>18.5</v>
      </c>
      <c r="U10" s="11">
        <f>SKOKI!P21</f>
        <v>19</v>
      </c>
      <c r="V10" s="11">
        <f>SKOKI!Q21</f>
        <v>19</v>
      </c>
      <c r="W10" s="11">
        <f>SKOKI!R21</f>
        <v>18.5</v>
      </c>
      <c r="X10" s="11">
        <f>SKOKI!S21</f>
        <v>18.5</v>
      </c>
      <c r="Y10" s="14">
        <f t="shared" si="2"/>
        <v>56</v>
      </c>
      <c r="Z10" s="12">
        <f>SKOKI!T21</f>
        <v>0.38</v>
      </c>
      <c r="AA10" s="14">
        <f>IF(Z10&gt;0,ROUND(Z10*ZASADY!$B$5,1),-ROUND(Z10*ZASADY!$B$6,1))</f>
        <v>-5.5</v>
      </c>
      <c r="AB10" s="14">
        <f t="shared" si="3"/>
        <v>187.3</v>
      </c>
      <c r="AC10" s="21">
        <f t="shared" si="4"/>
        <v>360.6</v>
      </c>
    </row>
    <row r="11" spans="1:29" s="22" customFormat="1" ht="25.5" customHeight="1">
      <c r="A11" s="10">
        <f>SKOKI!A22</f>
        <v>29</v>
      </c>
      <c r="B11" s="20" t="str">
        <f>SKOKI!B22</f>
        <v>TAKEUCHI Taku </v>
      </c>
      <c r="C11" s="10">
        <f>SKOKI!C22</f>
        <v>1987</v>
      </c>
      <c r="D11" s="10" t="str">
        <f>SKOKI!D22</f>
        <v>JPN </v>
      </c>
      <c r="E11" s="11">
        <f>SKOKI!E22</f>
        <v>99.3</v>
      </c>
      <c r="F11" s="11">
        <f>SKOKI!F22</f>
        <v>211</v>
      </c>
      <c r="G11" s="14">
        <f>(F11-ZASADY!$B$3)*ZASADY!$B$4+ZASADY!$B$7</f>
        <v>133.19999999999999</v>
      </c>
      <c r="H11" s="11">
        <f>SKOKI!G22</f>
        <v>18</v>
      </c>
      <c r="I11" s="11">
        <f>SKOKI!H22</f>
        <v>18</v>
      </c>
      <c r="J11" s="11">
        <f>SKOKI!I22</f>
        <v>19</v>
      </c>
      <c r="K11" s="11">
        <f>SKOKI!J22</f>
        <v>18.5</v>
      </c>
      <c r="L11" s="11">
        <f>SKOKI!K22</f>
        <v>18</v>
      </c>
      <c r="M11" s="14">
        <f t="shared" si="0"/>
        <v>54.5</v>
      </c>
      <c r="N11" s="12">
        <f>SKOKI!L22</f>
        <v>1.04</v>
      </c>
      <c r="O11" s="14">
        <f>IF(N11&gt;0,ROUND(N11*ZASADY!$B$5,1),-ROUND(N11*ZASADY!$B$6,1))</f>
        <v>-15</v>
      </c>
      <c r="P11" s="14">
        <f t="shared" si="1"/>
        <v>172.7</v>
      </c>
      <c r="Q11" s="11">
        <f>SKOKI!M22</f>
        <v>100.6</v>
      </c>
      <c r="R11" s="11">
        <f>SKOKI!N22</f>
        <v>210</v>
      </c>
      <c r="S11" s="14">
        <f>(R11-ZASADY!$B$3)*ZASADY!$B$4+ZASADY!$B$7</f>
        <v>132</v>
      </c>
      <c r="T11" s="11">
        <f>SKOKI!O22</f>
        <v>18.5</v>
      </c>
      <c r="U11" s="11">
        <f>SKOKI!P22</f>
        <v>18.5</v>
      </c>
      <c r="V11" s="11">
        <f>SKOKI!Q22</f>
        <v>19.5</v>
      </c>
      <c r="W11" s="11">
        <f>SKOKI!R22</f>
        <v>18.5</v>
      </c>
      <c r="X11" s="11">
        <f>SKOKI!S22</f>
        <v>18</v>
      </c>
      <c r="Y11" s="14">
        <f t="shared" si="2"/>
        <v>55.5</v>
      </c>
      <c r="Z11" s="12">
        <f>SKOKI!T22</f>
        <v>0.22</v>
      </c>
      <c r="AA11" s="14">
        <f>IF(Z11&gt;0,ROUND(Z11*ZASADY!$B$5,1),-ROUND(Z11*ZASADY!$B$6,1))</f>
        <v>-3.2</v>
      </c>
      <c r="AB11" s="14">
        <f t="shared" si="3"/>
        <v>184.3</v>
      </c>
      <c r="AC11" s="21">
        <f t="shared" si="4"/>
        <v>357</v>
      </c>
    </row>
    <row r="12" spans="1:29" s="22" customFormat="1" ht="25.5" customHeight="1">
      <c r="A12" s="10">
        <f>SKOKI!A24</f>
        <v>31</v>
      </c>
      <c r="B12" s="20" t="str">
        <f>SKOKI!B24</f>
        <v>FORFANG Johann Andre </v>
      </c>
      <c r="C12" s="10">
        <f>SKOKI!C24</f>
        <v>1995</v>
      </c>
      <c r="D12" s="10" t="str">
        <f>SKOKI!D24</f>
        <v>NOR </v>
      </c>
      <c r="E12" s="11">
        <f>SKOKI!E24</f>
        <v>100.7</v>
      </c>
      <c r="F12" s="11">
        <f>SKOKI!F24</f>
        <v>210.5</v>
      </c>
      <c r="G12" s="14">
        <f>(F12-ZASADY!$B$3)*ZASADY!$B$4+ZASADY!$B$7</f>
        <v>132.6</v>
      </c>
      <c r="H12" s="11">
        <f>SKOKI!G24</f>
        <v>18.5</v>
      </c>
      <c r="I12" s="11">
        <f>SKOKI!H24</f>
        <v>18</v>
      </c>
      <c r="J12" s="11">
        <f>SKOKI!I24</f>
        <v>18.5</v>
      </c>
      <c r="K12" s="11">
        <f>SKOKI!J24</f>
        <v>18</v>
      </c>
      <c r="L12" s="11">
        <f>SKOKI!K24</f>
        <v>18.5</v>
      </c>
      <c r="M12" s="14">
        <f t="shared" si="0"/>
        <v>55</v>
      </c>
      <c r="N12" s="12">
        <f>SKOKI!L24</f>
        <v>0.64</v>
      </c>
      <c r="O12" s="14">
        <f>IF(N12&gt;0,ROUND(N12*ZASADY!$B$5,1),-ROUND(N12*ZASADY!$B$6,1))</f>
        <v>-9.1999999999999993</v>
      </c>
      <c r="P12" s="14">
        <f t="shared" si="1"/>
        <v>178.4</v>
      </c>
      <c r="Q12" s="11">
        <f>SKOKI!M24</f>
        <v>101.8</v>
      </c>
      <c r="R12" s="11">
        <f>SKOKI!N24</f>
        <v>206</v>
      </c>
      <c r="S12" s="14">
        <f>(R12-ZASADY!$B$3)*ZASADY!$B$4+ZASADY!$B$7</f>
        <v>127.2</v>
      </c>
      <c r="T12" s="11">
        <f>SKOKI!O24</f>
        <v>17.5</v>
      </c>
      <c r="U12" s="11">
        <f>SKOKI!P24</f>
        <v>18</v>
      </c>
      <c r="V12" s="11">
        <f>SKOKI!Q24</f>
        <v>18</v>
      </c>
      <c r="W12" s="11">
        <f>SKOKI!R24</f>
        <v>18</v>
      </c>
      <c r="X12" s="11">
        <f>SKOKI!S24</f>
        <v>17.5</v>
      </c>
      <c r="Y12" s="14">
        <f t="shared" si="2"/>
        <v>53.5</v>
      </c>
      <c r="Z12" s="12">
        <f>SKOKI!T24</f>
        <v>0.36</v>
      </c>
      <c r="AA12" s="14">
        <f>IF(Z12&gt;0,ROUND(Z12*ZASADY!$B$5,1),-ROUND(Z12*ZASADY!$B$6,1))</f>
        <v>-5.2</v>
      </c>
      <c r="AB12" s="14">
        <f t="shared" si="3"/>
        <v>175.5</v>
      </c>
      <c r="AC12" s="21">
        <f t="shared" si="4"/>
        <v>353.9</v>
      </c>
    </row>
    <row r="13" spans="1:29" s="22" customFormat="1" ht="25.5" customHeight="1">
      <c r="A13" s="10">
        <f>SKOKI!A25</f>
        <v>32</v>
      </c>
      <c r="B13" s="20" t="str">
        <f>SKOKI!B25</f>
        <v>NEUMAYER Michael </v>
      </c>
      <c r="C13" s="10">
        <f>SKOKI!C25</f>
        <v>1979</v>
      </c>
      <c r="D13" s="10" t="str">
        <f>SKOKI!D25</f>
        <v>GER </v>
      </c>
      <c r="E13" s="11">
        <f>SKOKI!E25</f>
        <v>100.8</v>
      </c>
      <c r="F13" s="11">
        <f>SKOKI!F25</f>
        <v>207.5</v>
      </c>
      <c r="G13" s="14">
        <f>(F13-ZASADY!$B$3)*ZASADY!$B$4+ZASADY!$B$7</f>
        <v>129</v>
      </c>
      <c r="H13" s="11">
        <f>SKOKI!G25</f>
        <v>17</v>
      </c>
      <c r="I13" s="11">
        <f>SKOKI!H25</f>
        <v>17.5</v>
      </c>
      <c r="J13" s="11">
        <f>SKOKI!I25</f>
        <v>17</v>
      </c>
      <c r="K13" s="11">
        <f>SKOKI!J25</f>
        <v>16.5</v>
      </c>
      <c r="L13" s="11">
        <f>SKOKI!K25</f>
        <v>16.5</v>
      </c>
      <c r="M13" s="14">
        <f t="shared" si="0"/>
        <v>50.5</v>
      </c>
      <c r="N13" s="12">
        <f>SKOKI!L25</f>
        <v>0.59</v>
      </c>
      <c r="O13" s="14">
        <f>IF(N13&gt;0,ROUND(N13*ZASADY!$B$5,1),-ROUND(N13*ZASADY!$B$6,1))</f>
        <v>-8.5</v>
      </c>
      <c r="P13" s="14">
        <f t="shared" si="1"/>
        <v>171</v>
      </c>
      <c r="Q13" s="11">
        <f>SKOKI!M25</f>
        <v>102</v>
      </c>
      <c r="R13" s="11">
        <f>SKOKI!N25</f>
        <v>206.5</v>
      </c>
      <c r="S13" s="14">
        <f>(R13-ZASADY!$B$3)*ZASADY!$B$4+ZASADY!$B$7</f>
        <v>127.8</v>
      </c>
      <c r="T13" s="11">
        <f>SKOKI!O25</f>
        <v>18</v>
      </c>
      <c r="U13" s="11">
        <f>SKOKI!P25</f>
        <v>18</v>
      </c>
      <c r="V13" s="11">
        <f>SKOKI!Q25</f>
        <v>17</v>
      </c>
      <c r="W13" s="11">
        <f>SKOKI!R25</f>
        <v>17</v>
      </c>
      <c r="X13" s="11">
        <f>SKOKI!S25</f>
        <v>17.5</v>
      </c>
      <c r="Y13" s="14">
        <f t="shared" si="2"/>
        <v>52.5</v>
      </c>
      <c r="Z13" s="12">
        <f>SKOKI!T25</f>
        <v>0.08</v>
      </c>
      <c r="AA13" s="14">
        <f>IF(Z13&gt;0,ROUND(Z13*ZASADY!$B$5,1),-ROUND(Z13*ZASADY!$B$6,1))</f>
        <v>-1.2</v>
      </c>
      <c r="AB13" s="14">
        <f t="shared" si="3"/>
        <v>179.10000000000002</v>
      </c>
      <c r="AC13" s="21">
        <f t="shared" si="4"/>
        <v>350.1</v>
      </c>
    </row>
    <row r="14" spans="1:29" s="22" customFormat="1" ht="25.5" customHeight="1">
      <c r="A14" s="10">
        <f>SKOKI!A27</f>
        <v>34</v>
      </c>
      <c r="B14" s="20" t="str">
        <f>SKOKI!B27</f>
        <v>ZYLA Piotr </v>
      </c>
      <c r="C14" s="10">
        <f>SKOKI!C27</f>
        <v>1987</v>
      </c>
      <c r="D14" s="10" t="str">
        <f>SKOKI!D27</f>
        <v>POL </v>
      </c>
      <c r="E14" s="11">
        <f>SKOKI!E27</f>
        <v>100.2</v>
      </c>
      <c r="F14" s="11">
        <f>SKOKI!F27</f>
        <v>198.5</v>
      </c>
      <c r="G14" s="14">
        <f>(F14-ZASADY!$B$3)*ZASADY!$B$4+ZASADY!$B$7</f>
        <v>118.2</v>
      </c>
      <c r="H14" s="11">
        <f>SKOKI!G27</f>
        <v>17</v>
      </c>
      <c r="I14" s="11">
        <f>SKOKI!H27</f>
        <v>17.5</v>
      </c>
      <c r="J14" s="11">
        <f>SKOKI!I27</f>
        <v>17</v>
      </c>
      <c r="K14" s="11">
        <f>SKOKI!J27</f>
        <v>17.5</v>
      </c>
      <c r="L14" s="11">
        <f>SKOKI!K27</f>
        <v>17</v>
      </c>
      <c r="M14" s="14">
        <f t="shared" si="0"/>
        <v>51.5</v>
      </c>
      <c r="N14" s="12">
        <f>SKOKI!L27</f>
        <v>0.43</v>
      </c>
      <c r="O14" s="14">
        <f>IF(N14&gt;0,ROUND(N14*ZASADY!$B$5,1),-ROUND(N14*ZASADY!$B$6,1))</f>
        <v>-6.2</v>
      </c>
      <c r="P14" s="14">
        <f t="shared" si="1"/>
        <v>163.5</v>
      </c>
      <c r="Q14" s="11">
        <f>SKOKI!M27</f>
        <v>101.1</v>
      </c>
      <c r="R14" s="11">
        <f>SKOKI!N27</f>
        <v>212</v>
      </c>
      <c r="S14" s="14">
        <f>(R14-ZASADY!$B$3)*ZASADY!$B$4+ZASADY!$B$7</f>
        <v>134.4</v>
      </c>
      <c r="T14" s="11">
        <f>SKOKI!O27</f>
        <v>18</v>
      </c>
      <c r="U14" s="11">
        <f>SKOKI!P27</f>
        <v>18</v>
      </c>
      <c r="V14" s="11">
        <f>SKOKI!Q27</f>
        <v>19</v>
      </c>
      <c r="W14" s="11">
        <f>SKOKI!R27</f>
        <v>18.5</v>
      </c>
      <c r="X14" s="11">
        <f>SKOKI!S27</f>
        <v>18</v>
      </c>
      <c r="Y14" s="14">
        <f t="shared" si="2"/>
        <v>54.5</v>
      </c>
      <c r="Z14" s="12">
        <f>SKOKI!T27</f>
        <v>0.19</v>
      </c>
      <c r="AA14" s="14">
        <f>IF(Z14&gt;0,ROUND(Z14*ZASADY!$B$5,1),-ROUND(Z14*ZASADY!$B$6,1))</f>
        <v>-2.7</v>
      </c>
      <c r="AB14" s="14">
        <f t="shared" si="3"/>
        <v>186.20000000000002</v>
      </c>
      <c r="AC14" s="21">
        <f t="shared" si="4"/>
        <v>349.70000000000005</v>
      </c>
    </row>
    <row r="15" spans="1:29" s="22" customFormat="1" ht="25.5" customHeight="1">
      <c r="A15" s="10">
        <f>SKOKI!A26</f>
        <v>33</v>
      </c>
      <c r="B15" s="20" t="str">
        <f>SKOKI!B26</f>
        <v>EISENBICHLER Markus </v>
      </c>
      <c r="C15" s="10">
        <f>SKOKI!C26</f>
        <v>1991</v>
      </c>
      <c r="D15" s="10" t="str">
        <f>SKOKI!D26</f>
        <v>GER </v>
      </c>
      <c r="E15" s="11">
        <f>SKOKI!E26</f>
        <v>99.8</v>
      </c>
      <c r="F15" s="11">
        <f>SKOKI!F26</f>
        <v>204.5</v>
      </c>
      <c r="G15" s="14">
        <f>(F15-ZASADY!$B$3)*ZASADY!$B$4+ZASADY!$B$7</f>
        <v>125.4</v>
      </c>
      <c r="H15" s="11">
        <f>SKOKI!G26</f>
        <v>17</v>
      </c>
      <c r="I15" s="11">
        <f>SKOKI!H26</f>
        <v>17.5</v>
      </c>
      <c r="J15" s="11">
        <f>SKOKI!I26</f>
        <v>17</v>
      </c>
      <c r="K15" s="11">
        <f>SKOKI!J26</f>
        <v>17.5</v>
      </c>
      <c r="L15" s="11">
        <f>SKOKI!K26</f>
        <v>17</v>
      </c>
      <c r="M15" s="14">
        <f t="shared" si="0"/>
        <v>51.5</v>
      </c>
      <c r="N15" s="12">
        <f>SKOKI!L26</f>
        <v>0.53</v>
      </c>
      <c r="O15" s="14">
        <f>IF(N15&gt;0,ROUND(N15*ZASADY!$B$5,1),-ROUND(N15*ZASADY!$B$6,1))</f>
        <v>-7.6</v>
      </c>
      <c r="P15" s="14">
        <f t="shared" si="1"/>
        <v>169.3</v>
      </c>
      <c r="Q15" s="11">
        <f>SKOKI!M26</f>
        <v>101.1</v>
      </c>
      <c r="R15" s="11">
        <f>SKOKI!N26</f>
        <v>204</v>
      </c>
      <c r="S15" s="14">
        <f>(R15-ZASADY!$B$3)*ZASADY!$B$4+ZASADY!$B$7</f>
        <v>124.8</v>
      </c>
      <c r="T15" s="11">
        <f>SKOKI!O26</f>
        <v>18</v>
      </c>
      <c r="U15" s="11">
        <f>SKOKI!P26</f>
        <v>18</v>
      </c>
      <c r="V15" s="11">
        <f>SKOKI!Q26</f>
        <v>18.5</v>
      </c>
      <c r="W15" s="11">
        <f>SKOKI!R26</f>
        <v>18</v>
      </c>
      <c r="X15" s="11">
        <f>SKOKI!S26</f>
        <v>17.5</v>
      </c>
      <c r="Y15" s="14">
        <f t="shared" si="2"/>
        <v>54</v>
      </c>
      <c r="Z15" s="12">
        <f>SKOKI!T26</f>
        <v>0.04</v>
      </c>
      <c r="AA15" s="14">
        <f>IF(Z15&gt;0,ROUND(Z15*ZASADY!$B$5,1),-ROUND(Z15*ZASADY!$B$6,1))</f>
        <v>-0.6</v>
      </c>
      <c r="AB15" s="14">
        <f t="shared" si="3"/>
        <v>178.20000000000002</v>
      </c>
      <c r="AC15" s="21">
        <f t="shared" si="4"/>
        <v>347.5</v>
      </c>
    </row>
    <row r="16" spans="1:29" s="22" customFormat="1" ht="25.5" customHeight="1">
      <c r="A16" s="10">
        <f>SKOKI!A31</f>
        <v>39</v>
      </c>
      <c r="B16" s="20" t="str">
        <f>SKOKI!B31</f>
        <v>TEPES Jurij </v>
      </c>
      <c r="C16" s="10">
        <f>SKOKI!C31</f>
        <v>1989</v>
      </c>
      <c r="D16" s="10" t="str">
        <f>SKOKI!D31</f>
        <v>SLO </v>
      </c>
      <c r="E16" s="11">
        <f>SKOKI!E31</f>
        <v>100.7</v>
      </c>
      <c r="F16" s="11">
        <f>SKOKI!F31</f>
        <v>194.5</v>
      </c>
      <c r="G16" s="14">
        <f>(F16-ZASADY!$B$3)*ZASADY!$B$4+ZASADY!$B$7</f>
        <v>113.4</v>
      </c>
      <c r="H16" s="11">
        <f>SKOKI!G31</f>
        <v>18</v>
      </c>
      <c r="I16" s="11">
        <f>SKOKI!H31</f>
        <v>17.5</v>
      </c>
      <c r="J16" s="11">
        <f>SKOKI!I31</f>
        <v>18</v>
      </c>
      <c r="K16" s="11">
        <f>SKOKI!J31</f>
        <v>18</v>
      </c>
      <c r="L16" s="11">
        <f>SKOKI!K31</f>
        <v>17.5</v>
      </c>
      <c r="M16" s="14">
        <f t="shared" si="0"/>
        <v>53.5</v>
      </c>
      <c r="N16" s="12">
        <f>SKOKI!L31</f>
        <v>0.31</v>
      </c>
      <c r="O16" s="14">
        <f>IF(N16&gt;0,ROUND(N16*ZASADY!$B$5,1),-ROUND(N16*ZASADY!$B$6,1))</f>
        <v>-4.5</v>
      </c>
      <c r="P16" s="14">
        <f t="shared" si="1"/>
        <v>162.4</v>
      </c>
      <c r="Q16" s="11">
        <f>SKOKI!M31</f>
        <v>101.5</v>
      </c>
      <c r="R16" s="11">
        <f>SKOKI!N31</f>
        <v>206</v>
      </c>
      <c r="S16" s="14">
        <f>(R16-ZASADY!$B$3)*ZASADY!$B$4+ZASADY!$B$7</f>
        <v>127.2</v>
      </c>
      <c r="T16" s="11">
        <f>SKOKI!O31</f>
        <v>18.5</v>
      </c>
      <c r="U16" s="11">
        <f>SKOKI!P31</f>
        <v>18</v>
      </c>
      <c r="V16" s="11">
        <f>SKOKI!Q31</f>
        <v>18.5</v>
      </c>
      <c r="W16" s="11">
        <f>SKOKI!R31</f>
        <v>18.5</v>
      </c>
      <c r="X16" s="11">
        <f>SKOKI!S31</f>
        <v>18</v>
      </c>
      <c r="Y16" s="14">
        <f t="shared" si="2"/>
        <v>55</v>
      </c>
      <c r="Z16" s="12">
        <f>SKOKI!T31</f>
        <v>0.13</v>
      </c>
      <c r="AA16" s="14">
        <f>IF(Z16&gt;0,ROUND(Z16*ZASADY!$B$5,1),-ROUND(Z16*ZASADY!$B$6,1))</f>
        <v>-1.9</v>
      </c>
      <c r="AB16" s="14">
        <f t="shared" si="3"/>
        <v>180.29999999999998</v>
      </c>
      <c r="AC16" s="21">
        <f t="shared" si="4"/>
        <v>342.7</v>
      </c>
    </row>
    <row r="17" spans="1:29" s="22" customFormat="1" ht="25.5" customHeight="1">
      <c r="A17" s="10">
        <f>SKOKI!A18</f>
        <v>24</v>
      </c>
      <c r="B17" s="20" t="str">
        <f>SKOKI!B18</f>
        <v>HILDE Tom </v>
      </c>
      <c r="C17" s="10">
        <f>SKOKI!C18</f>
        <v>1987</v>
      </c>
      <c r="D17" s="10" t="str">
        <f>SKOKI!D18</f>
        <v>NOR </v>
      </c>
      <c r="E17" s="11">
        <f>SKOKI!E18</f>
        <v>100.3</v>
      </c>
      <c r="F17" s="11">
        <f>SKOKI!F18</f>
        <v>205.5</v>
      </c>
      <c r="G17" s="14">
        <f>(F17-ZASADY!$B$3)*ZASADY!$B$4+ZASADY!$B$7</f>
        <v>126.6</v>
      </c>
      <c r="H17" s="11">
        <f>SKOKI!G18</f>
        <v>17.5</v>
      </c>
      <c r="I17" s="11">
        <f>SKOKI!H18</f>
        <v>18</v>
      </c>
      <c r="J17" s="11">
        <f>SKOKI!I18</f>
        <v>18</v>
      </c>
      <c r="K17" s="11">
        <f>SKOKI!J18</f>
        <v>18</v>
      </c>
      <c r="L17" s="11">
        <f>SKOKI!K18</f>
        <v>17.5</v>
      </c>
      <c r="M17" s="14">
        <f t="shared" si="0"/>
        <v>53.5</v>
      </c>
      <c r="N17" s="12">
        <f>SKOKI!L18</f>
        <v>0.93</v>
      </c>
      <c r="O17" s="14">
        <f>IF(N17&gt;0,ROUND(N17*ZASADY!$B$5,1),-ROUND(N17*ZASADY!$B$6,1))</f>
        <v>-13.4</v>
      </c>
      <c r="P17" s="14">
        <f t="shared" si="1"/>
        <v>166.7</v>
      </c>
      <c r="Q17" s="11">
        <f>SKOKI!M18</f>
        <v>101.7</v>
      </c>
      <c r="R17" s="11">
        <f>SKOKI!N18</f>
        <v>198</v>
      </c>
      <c r="S17" s="14">
        <f>(R17-ZASADY!$B$3)*ZASADY!$B$4+ZASADY!$B$7</f>
        <v>117.6</v>
      </c>
      <c r="T17" s="11">
        <f>SKOKI!O18</f>
        <v>17.5</v>
      </c>
      <c r="U17" s="11">
        <f>SKOKI!P18</f>
        <v>18</v>
      </c>
      <c r="V17" s="11">
        <f>SKOKI!Q18</f>
        <v>17</v>
      </c>
      <c r="W17" s="11">
        <f>SKOKI!R18</f>
        <v>17.5</v>
      </c>
      <c r="X17" s="11">
        <f>SKOKI!S18</f>
        <v>17</v>
      </c>
      <c r="Y17" s="14">
        <f t="shared" si="2"/>
        <v>52</v>
      </c>
      <c r="Z17" s="12">
        <f>SKOKI!T18</f>
        <v>0</v>
      </c>
      <c r="AA17" s="14">
        <f>IF(Z17&gt;0,ROUND(Z17*ZASADY!$B$5,1),-ROUND(Z17*ZASADY!$B$6,1))</f>
        <v>0</v>
      </c>
      <c r="AB17" s="14">
        <f t="shared" si="3"/>
        <v>169.6</v>
      </c>
      <c r="AC17" s="21">
        <f t="shared" si="4"/>
        <v>336.29999999999995</v>
      </c>
    </row>
    <row r="18" spans="1:29" s="22" customFormat="1" ht="25.5" customHeight="1">
      <c r="A18" s="10">
        <f>SKOKI!A14</f>
        <v>17</v>
      </c>
      <c r="B18" s="20" t="str">
        <f>SKOKI!B14</f>
        <v>KRAUS Marinus </v>
      </c>
      <c r="C18" s="10">
        <f>SKOKI!C14</f>
        <v>1991</v>
      </c>
      <c r="D18" s="10" t="str">
        <f>SKOKI!D14</f>
        <v>GER </v>
      </c>
      <c r="E18" s="11">
        <f>SKOKI!E14</f>
        <v>99.5</v>
      </c>
      <c r="F18" s="11">
        <f>SKOKI!F14</f>
        <v>210.5</v>
      </c>
      <c r="G18" s="14">
        <f>(F18-ZASADY!$B$3)*ZASADY!$B$4+ZASADY!$B$7</f>
        <v>132.6</v>
      </c>
      <c r="H18" s="11">
        <f>SKOKI!G14</f>
        <v>17.5</v>
      </c>
      <c r="I18" s="11">
        <f>SKOKI!H14</f>
        <v>17.5</v>
      </c>
      <c r="J18" s="11">
        <f>SKOKI!I14</f>
        <v>17</v>
      </c>
      <c r="K18" s="11">
        <f>SKOKI!J14</f>
        <v>18</v>
      </c>
      <c r="L18" s="11">
        <f>SKOKI!K14</f>
        <v>17.5</v>
      </c>
      <c r="M18" s="14">
        <f t="shared" si="0"/>
        <v>52.5</v>
      </c>
      <c r="N18" s="12">
        <f>SKOKI!L14</f>
        <v>1.1200000000000001</v>
      </c>
      <c r="O18" s="14">
        <f>IF(N18&gt;0,ROUND(N18*ZASADY!$B$5,1),-ROUND(N18*ZASADY!$B$6,1))</f>
        <v>-16.100000000000001</v>
      </c>
      <c r="P18" s="14">
        <f t="shared" si="1"/>
        <v>169</v>
      </c>
      <c r="Q18" s="11">
        <f>SKOKI!M14</f>
        <v>100.8</v>
      </c>
      <c r="R18" s="11">
        <f>SKOKI!N14</f>
        <v>194</v>
      </c>
      <c r="S18" s="14">
        <f>(R18-ZASADY!$B$3)*ZASADY!$B$4+ZASADY!$B$7</f>
        <v>112.8</v>
      </c>
      <c r="T18" s="11">
        <f>SKOKI!O14</f>
        <v>17</v>
      </c>
      <c r="U18" s="11">
        <f>SKOKI!P14</f>
        <v>17.5</v>
      </c>
      <c r="V18" s="11">
        <f>SKOKI!Q14</f>
        <v>17</v>
      </c>
      <c r="W18" s="11">
        <f>SKOKI!R14</f>
        <v>17</v>
      </c>
      <c r="X18" s="11">
        <f>SKOKI!S14</f>
        <v>17</v>
      </c>
      <c r="Y18" s="14">
        <f t="shared" si="2"/>
        <v>51</v>
      </c>
      <c r="Z18" s="12">
        <f>SKOKI!T14</f>
        <v>0.05</v>
      </c>
      <c r="AA18" s="14">
        <f>IF(Z18&gt;0,ROUND(Z18*ZASADY!$B$5,1),-ROUND(Z18*ZASADY!$B$6,1))</f>
        <v>-0.7</v>
      </c>
      <c r="AB18" s="14">
        <f t="shared" si="3"/>
        <v>163.10000000000002</v>
      </c>
      <c r="AC18" s="21">
        <f t="shared" si="4"/>
        <v>332.1</v>
      </c>
    </row>
    <row r="19" spans="1:29" s="22" customFormat="1" ht="25.5" customHeight="1">
      <c r="A19" s="10">
        <f>SKOKI!A10</f>
        <v>10</v>
      </c>
      <c r="B19" s="20" t="str">
        <f>SKOKI!B10</f>
        <v>DEZMAN Nejc </v>
      </c>
      <c r="C19" s="10">
        <f>SKOKI!C10</f>
        <v>1992</v>
      </c>
      <c r="D19" s="10" t="str">
        <f>SKOKI!D10</f>
        <v>SLO </v>
      </c>
      <c r="E19" s="11">
        <f>SKOKI!E10</f>
        <v>100.7</v>
      </c>
      <c r="F19" s="11">
        <f>SKOKI!F10</f>
        <v>188</v>
      </c>
      <c r="G19" s="14">
        <f>(F19-ZASADY!$B$3)*ZASADY!$B$4+ZASADY!$B$7</f>
        <v>105.6</v>
      </c>
      <c r="H19" s="11">
        <f>SKOKI!G10</f>
        <v>17</v>
      </c>
      <c r="I19" s="11">
        <f>SKOKI!H10</f>
        <v>17</v>
      </c>
      <c r="J19" s="11">
        <f>SKOKI!I10</f>
        <v>17</v>
      </c>
      <c r="K19" s="11">
        <f>SKOKI!J10</f>
        <v>17</v>
      </c>
      <c r="L19" s="11">
        <f>SKOKI!K10</f>
        <v>16.5</v>
      </c>
      <c r="M19" s="14">
        <f t="shared" si="0"/>
        <v>51</v>
      </c>
      <c r="N19" s="12">
        <f>SKOKI!L10</f>
        <v>0.59</v>
      </c>
      <c r="O19" s="14">
        <f>IF(N19&gt;0,ROUND(N19*ZASADY!$B$5,1),-ROUND(N19*ZASADY!$B$6,1))</f>
        <v>-8.5</v>
      </c>
      <c r="P19" s="14">
        <f t="shared" si="1"/>
        <v>148.1</v>
      </c>
      <c r="Q19" s="11">
        <f>SKOKI!M10</f>
        <v>102.1</v>
      </c>
      <c r="R19" s="11">
        <f>SKOKI!N10</f>
        <v>209</v>
      </c>
      <c r="S19" s="14">
        <f>(R19-ZASADY!$B$3)*ZASADY!$B$4+ZASADY!$B$7</f>
        <v>130.80000000000001</v>
      </c>
      <c r="T19" s="11">
        <f>SKOKI!O10</f>
        <v>17.5</v>
      </c>
      <c r="U19" s="11">
        <f>SKOKI!P10</f>
        <v>18</v>
      </c>
      <c r="V19" s="11">
        <f>SKOKI!Q10</f>
        <v>18.5</v>
      </c>
      <c r="W19" s="11">
        <f>SKOKI!R10</f>
        <v>18</v>
      </c>
      <c r="X19" s="11">
        <f>SKOKI!S10</f>
        <v>18</v>
      </c>
      <c r="Y19" s="14">
        <f t="shared" si="2"/>
        <v>54</v>
      </c>
      <c r="Z19" s="12">
        <f>SKOKI!T10</f>
        <v>0.47</v>
      </c>
      <c r="AA19" s="14">
        <f>IF(Z19&gt;0,ROUND(Z19*ZASADY!$B$5,1),-ROUND(Z19*ZASADY!$B$6,1))</f>
        <v>-6.8</v>
      </c>
      <c r="AB19" s="14">
        <f t="shared" si="3"/>
        <v>178</v>
      </c>
      <c r="AC19" s="21">
        <f t="shared" si="4"/>
        <v>326.10000000000002</v>
      </c>
    </row>
    <row r="20" spans="1:29" s="22" customFormat="1" ht="25.5" customHeight="1">
      <c r="A20" s="10">
        <f>SKOKI!A15</f>
        <v>18</v>
      </c>
      <c r="B20" s="20" t="str">
        <f>SKOKI!B15</f>
        <v>SJOEEN Phillip </v>
      </c>
      <c r="C20" s="10">
        <f>SKOKI!C15</f>
        <v>1995</v>
      </c>
      <c r="D20" s="10" t="str">
        <f>SKOKI!D15</f>
        <v>NOR </v>
      </c>
      <c r="E20" s="11">
        <f>SKOKI!E15</f>
        <v>99.1</v>
      </c>
      <c r="F20" s="11">
        <f>SKOKI!F15</f>
        <v>205</v>
      </c>
      <c r="G20" s="14">
        <f>(F20-ZASADY!$B$3)*ZASADY!$B$4+ZASADY!$B$7</f>
        <v>126</v>
      </c>
      <c r="H20" s="11">
        <f>SKOKI!G15</f>
        <v>17.5</v>
      </c>
      <c r="I20" s="11">
        <f>SKOKI!H15</f>
        <v>17.5</v>
      </c>
      <c r="J20" s="11">
        <f>SKOKI!I15</f>
        <v>17</v>
      </c>
      <c r="K20" s="11">
        <f>SKOKI!J15</f>
        <v>17.5</v>
      </c>
      <c r="L20" s="11">
        <f>SKOKI!K15</f>
        <v>17.5</v>
      </c>
      <c r="M20" s="14">
        <f t="shared" si="0"/>
        <v>52.5</v>
      </c>
      <c r="N20" s="12">
        <f>SKOKI!L15</f>
        <v>1.54</v>
      </c>
      <c r="O20" s="14">
        <f>IF(N20&gt;0,ROUND(N20*ZASADY!$B$5,1),-ROUND(N20*ZASADY!$B$6,1))</f>
        <v>-22.2</v>
      </c>
      <c r="P20" s="14">
        <f t="shared" si="1"/>
        <v>156.30000000000001</v>
      </c>
      <c r="Q20" s="11">
        <f>SKOKI!M15</f>
        <v>100.7</v>
      </c>
      <c r="R20" s="11">
        <f>SKOKI!N15</f>
        <v>195.5</v>
      </c>
      <c r="S20" s="14">
        <f>(R20-ZASADY!$B$3)*ZASADY!$B$4+ZASADY!$B$7</f>
        <v>114.6</v>
      </c>
      <c r="T20" s="11">
        <f>SKOKI!O15</f>
        <v>17.5</v>
      </c>
      <c r="U20" s="11">
        <f>SKOKI!P15</f>
        <v>17.5</v>
      </c>
      <c r="V20" s="11">
        <f>SKOKI!Q15</f>
        <v>17.5</v>
      </c>
      <c r="W20" s="11">
        <f>SKOKI!R15</f>
        <v>17</v>
      </c>
      <c r="X20" s="11">
        <f>SKOKI!S15</f>
        <v>17.5</v>
      </c>
      <c r="Y20" s="14">
        <f t="shared" si="2"/>
        <v>52.5</v>
      </c>
      <c r="Z20" s="12">
        <f>SKOKI!T15</f>
        <v>0.56000000000000005</v>
      </c>
      <c r="AA20" s="14">
        <f>IF(Z20&gt;0,ROUND(Z20*ZASADY!$B$5,1),-ROUND(Z20*ZASADY!$B$6,1))</f>
        <v>-8.1</v>
      </c>
      <c r="AB20" s="14">
        <f t="shared" si="3"/>
        <v>159</v>
      </c>
      <c r="AC20" s="21">
        <f t="shared" si="4"/>
        <v>315.3</v>
      </c>
    </row>
    <row r="21" spans="1:29" s="22" customFormat="1" ht="25.5" customHeight="1">
      <c r="A21" s="10">
        <f>SKOKI!A5</f>
        <v>5</v>
      </c>
      <c r="B21" s="20" t="str">
        <f>SKOKI!B5</f>
        <v>TANDE Daniel Andre </v>
      </c>
      <c r="C21" s="10">
        <f>SKOKI!C5</f>
        <v>1994</v>
      </c>
      <c r="D21" s="10" t="str">
        <f>SKOKI!D5</f>
        <v>NOR </v>
      </c>
      <c r="E21" s="11">
        <f>SKOKI!E5</f>
        <v>100.7</v>
      </c>
      <c r="F21" s="11">
        <f>SKOKI!F5</f>
        <v>201.5</v>
      </c>
      <c r="G21" s="14">
        <f>(F21-ZASADY!$B$3)*ZASADY!$B$4+ZASADY!$B$7</f>
        <v>121.8</v>
      </c>
      <c r="H21" s="11">
        <f>SKOKI!G5</f>
        <v>17.5</v>
      </c>
      <c r="I21" s="11">
        <f>SKOKI!H5</f>
        <v>17.5</v>
      </c>
      <c r="J21" s="11">
        <f>SKOKI!I5</f>
        <v>18</v>
      </c>
      <c r="K21" s="11">
        <f>SKOKI!J5</f>
        <v>17.5</v>
      </c>
      <c r="L21" s="11">
        <f>SKOKI!K5</f>
        <v>17.5</v>
      </c>
      <c r="M21" s="14">
        <f t="shared" si="0"/>
        <v>52.5</v>
      </c>
      <c r="N21" s="12">
        <f>SKOKI!L5</f>
        <v>0.93</v>
      </c>
      <c r="O21" s="14">
        <f>IF(N21&gt;0,ROUND(N21*ZASADY!$B$5,1),-ROUND(N21*ZASADY!$B$6,1))</f>
        <v>-13.4</v>
      </c>
      <c r="P21" s="14">
        <f t="shared" si="1"/>
        <v>160.9</v>
      </c>
      <c r="Q21" s="11">
        <f>SKOKI!M5</f>
        <v>102</v>
      </c>
      <c r="R21" s="11">
        <f>SKOKI!N5</f>
        <v>183</v>
      </c>
      <c r="S21" s="14">
        <f>(R21-ZASADY!$B$3)*ZASADY!$B$4+ZASADY!$B$7</f>
        <v>99.6</v>
      </c>
      <c r="T21" s="11">
        <f>SKOKI!O5</f>
        <v>16.5</v>
      </c>
      <c r="U21" s="11">
        <f>SKOKI!P5</f>
        <v>17.5</v>
      </c>
      <c r="V21" s="11">
        <f>SKOKI!Q5</f>
        <v>17</v>
      </c>
      <c r="W21" s="11">
        <f>SKOKI!R5</f>
        <v>17</v>
      </c>
      <c r="X21" s="11">
        <f>SKOKI!S5</f>
        <v>17</v>
      </c>
      <c r="Y21" s="14">
        <f t="shared" si="2"/>
        <v>51</v>
      </c>
      <c r="Z21" s="12">
        <f>SKOKI!T5</f>
        <v>0.18</v>
      </c>
      <c r="AA21" s="14">
        <f>IF(Z21&gt;0,ROUND(Z21*ZASADY!$B$5,1),-ROUND(Z21*ZASADY!$B$6,1))</f>
        <v>-2.6</v>
      </c>
      <c r="AB21" s="14">
        <f t="shared" si="3"/>
        <v>148</v>
      </c>
      <c r="AC21" s="21">
        <f t="shared" si="4"/>
        <v>308.89999999999998</v>
      </c>
    </row>
    <row r="22" spans="1:29" s="22" customFormat="1" ht="25.5" customHeight="1">
      <c r="A22" s="10">
        <f>SKOKI!A20</f>
        <v>27</v>
      </c>
      <c r="B22" s="20" t="str">
        <f>SKOKI!B20</f>
        <v>DESCHWANDEN Gregor </v>
      </c>
      <c r="C22" s="10">
        <f>SKOKI!C20</f>
        <v>1991</v>
      </c>
      <c r="D22" s="10" t="str">
        <f>SKOKI!D20</f>
        <v>SUI </v>
      </c>
      <c r="E22" s="11">
        <f>SKOKI!E20</f>
        <v>99.6</v>
      </c>
      <c r="F22" s="11">
        <f>SKOKI!F20</f>
        <v>180.5</v>
      </c>
      <c r="G22" s="14">
        <f>(F22-ZASADY!$B$3)*ZASADY!$B$4+ZASADY!$B$7</f>
        <v>96.6</v>
      </c>
      <c r="H22" s="11">
        <f>SKOKI!G20</f>
        <v>17</v>
      </c>
      <c r="I22" s="11">
        <f>SKOKI!H20</f>
        <v>16.5</v>
      </c>
      <c r="J22" s="11">
        <f>SKOKI!I20</f>
        <v>16.5</v>
      </c>
      <c r="K22" s="11">
        <f>SKOKI!J20</f>
        <v>16.5</v>
      </c>
      <c r="L22" s="11">
        <f>SKOKI!K20</f>
        <v>17</v>
      </c>
      <c r="M22" s="14">
        <f t="shared" si="0"/>
        <v>50</v>
      </c>
      <c r="N22" s="12">
        <f>SKOKI!L20</f>
        <v>0.5</v>
      </c>
      <c r="O22" s="14">
        <f>IF(N22&gt;0,ROUND(N22*ZASADY!$B$5,1),-ROUND(N22*ZASADY!$B$6,1))</f>
        <v>-7.2</v>
      </c>
      <c r="P22" s="14">
        <f t="shared" si="1"/>
        <v>139.4</v>
      </c>
      <c r="Q22" s="11">
        <f>SKOKI!M20</f>
        <v>100.8</v>
      </c>
      <c r="R22" s="11">
        <f>SKOKI!N20</f>
        <v>200</v>
      </c>
      <c r="S22" s="14">
        <f>(R22-ZASADY!$B$3)*ZASADY!$B$4+ZASADY!$B$7</f>
        <v>120</v>
      </c>
      <c r="T22" s="11">
        <f>SKOKI!O20</f>
        <v>17.5</v>
      </c>
      <c r="U22" s="11">
        <f>SKOKI!P20</f>
        <v>17.5</v>
      </c>
      <c r="V22" s="11">
        <f>SKOKI!Q20</f>
        <v>17.5</v>
      </c>
      <c r="W22" s="11">
        <f>SKOKI!R20</f>
        <v>17.5</v>
      </c>
      <c r="X22" s="11">
        <f>SKOKI!S20</f>
        <v>17</v>
      </c>
      <c r="Y22" s="14">
        <f t="shared" si="2"/>
        <v>52.5</v>
      </c>
      <c r="Z22" s="12">
        <f>SKOKI!T20</f>
        <v>0.54</v>
      </c>
      <c r="AA22" s="14">
        <f>IF(Z22&gt;0,ROUND(Z22*ZASADY!$B$5,1),-ROUND(Z22*ZASADY!$B$6,1))</f>
        <v>-7.8</v>
      </c>
      <c r="AB22" s="14">
        <f t="shared" si="3"/>
        <v>164.7</v>
      </c>
      <c r="AC22" s="21">
        <f t="shared" si="4"/>
        <v>304.10000000000002</v>
      </c>
    </row>
    <row r="23" spans="1:29" s="22" customFormat="1" ht="25.5" customHeight="1">
      <c r="A23" s="10">
        <f>SKOKI!A28</f>
        <v>36</v>
      </c>
      <c r="B23" s="20" t="str">
        <f>SKOKI!B28</f>
        <v>VELTA Rune </v>
      </c>
      <c r="C23" s="10">
        <f>SKOKI!C28</f>
        <v>1989</v>
      </c>
      <c r="D23" s="10" t="str">
        <f>SKOKI!D28</f>
        <v>NOR </v>
      </c>
      <c r="E23" s="11">
        <f>SKOKI!E28</f>
        <v>100</v>
      </c>
      <c r="F23" s="11">
        <f>SKOKI!F28</f>
        <v>174.5</v>
      </c>
      <c r="G23" s="14">
        <f>(F23-ZASADY!$B$3)*ZASADY!$B$4+ZASADY!$B$7</f>
        <v>89.4</v>
      </c>
      <c r="H23" s="11">
        <f>SKOKI!G28</f>
        <v>14</v>
      </c>
      <c r="I23" s="11">
        <f>SKOKI!H28</f>
        <v>15</v>
      </c>
      <c r="J23" s="11">
        <f>SKOKI!I28</f>
        <v>14.5</v>
      </c>
      <c r="K23" s="11">
        <f>SKOKI!J28</f>
        <v>14.5</v>
      </c>
      <c r="L23" s="11">
        <f>SKOKI!K28</f>
        <v>14.5</v>
      </c>
      <c r="M23" s="14">
        <f t="shared" si="0"/>
        <v>43.5</v>
      </c>
      <c r="N23" s="12">
        <f>SKOKI!L28</f>
        <v>0.45</v>
      </c>
      <c r="O23" s="14">
        <f>IF(N23&gt;0,ROUND(N23*ZASADY!$B$5,1),-ROUND(N23*ZASADY!$B$6,1))</f>
        <v>-6.5</v>
      </c>
      <c r="P23" s="14">
        <f t="shared" si="1"/>
        <v>126.4</v>
      </c>
      <c r="Q23" s="11">
        <f>SKOKI!M28</f>
        <v>100.8</v>
      </c>
      <c r="R23" s="11">
        <f>SKOKI!N28</f>
        <v>200</v>
      </c>
      <c r="S23" s="14">
        <f>(R23-ZASADY!$B$3)*ZASADY!$B$4+ZASADY!$B$7</f>
        <v>120</v>
      </c>
      <c r="T23" s="11">
        <f>SKOKI!O28</f>
        <v>18</v>
      </c>
      <c r="U23" s="11">
        <f>SKOKI!P28</f>
        <v>18</v>
      </c>
      <c r="V23" s="11">
        <f>SKOKI!Q28</f>
        <v>18.5</v>
      </c>
      <c r="W23" s="11">
        <f>SKOKI!R28</f>
        <v>17.5</v>
      </c>
      <c r="X23" s="11">
        <f>SKOKI!S28</f>
        <v>17</v>
      </c>
      <c r="Y23" s="14">
        <f t="shared" si="2"/>
        <v>53.5</v>
      </c>
      <c r="Z23" s="12">
        <f>SKOKI!T28</f>
        <v>0.11</v>
      </c>
      <c r="AA23" s="14">
        <f>IF(Z23&gt;0,ROUND(Z23*ZASADY!$B$5,1),-ROUND(Z23*ZASADY!$B$6,1))</f>
        <v>-1.6</v>
      </c>
      <c r="AB23" s="14">
        <f t="shared" si="3"/>
        <v>171.9</v>
      </c>
      <c r="AC23" s="21">
        <f t="shared" si="4"/>
        <v>298.3</v>
      </c>
    </row>
    <row r="24" spans="1:29" s="22" customFormat="1" ht="25.5" customHeight="1">
      <c r="A24" s="10">
        <f>SKOKI!A19</f>
        <v>25</v>
      </c>
      <c r="B24" s="20" t="str">
        <f>SKOKI!B19</f>
        <v>WOHLGENANNT Ulrich </v>
      </c>
      <c r="C24" s="10">
        <f>SKOKI!C19</f>
        <v>1994</v>
      </c>
      <c r="D24" s="10" t="str">
        <f>SKOKI!D19</f>
        <v>AUT </v>
      </c>
      <c r="E24" s="11">
        <f>SKOKI!E19</f>
        <v>99.9</v>
      </c>
      <c r="F24" s="11">
        <f>SKOKI!F19</f>
        <v>187</v>
      </c>
      <c r="G24" s="14">
        <f>(F24-ZASADY!$B$3)*ZASADY!$B$4+ZASADY!$B$7</f>
        <v>104.4</v>
      </c>
      <c r="H24" s="11">
        <f>SKOKI!G19</f>
        <v>17</v>
      </c>
      <c r="I24" s="11">
        <f>SKOKI!H19</f>
        <v>17.5</v>
      </c>
      <c r="J24" s="11">
        <f>SKOKI!I19</f>
        <v>16.5</v>
      </c>
      <c r="K24" s="11">
        <f>SKOKI!J19</f>
        <v>17</v>
      </c>
      <c r="L24" s="11">
        <f>SKOKI!K19</f>
        <v>17.5</v>
      </c>
      <c r="M24" s="14">
        <f t="shared" si="0"/>
        <v>51.5</v>
      </c>
      <c r="N24" s="12">
        <f>SKOKI!L19</f>
        <v>0.87</v>
      </c>
      <c r="O24" s="14">
        <f>IF(N24&gt;0,ROUND(N24*ZASADY!$B$5,1),-ROUND(N24*ZASADY!$B$6,1))</f>
        <v>-12.5</v>
      </c>
      <c r="P24" s="14">
        <f t="shared" si="1"/>
        <v>143.4</v>
      </c>
      <c r="Q24" s="11">
        <f>SKOKI!M19</f>
        <v>100.9</v>
      </c>
      <c r="R24" s="11">
        <f>SKOKI!N19</f>
        <v>194</v>
      </c>
      <c r="S24" s="14">
        <f>(R24-ZASADY!$B$3)*ZASADY!$B$4+ZASADY!$B$7</f>
        <v>112.8</v>
      </c>
      <c r="T24" s="11">
        <f>SKOKI!O19</f>
        <v>17.5</v>
      </c>
      <c r="U24" s="11">
        <f>SKOKI!P19</f>
        <v>17.5</v>
      </c>
      <c r="V24" s="11">
        <f>SKOKI!Q19</f>
        <v>17</v>
      </c>
      <c r="W24" s="11">
        <f>SKOKI!R19</f>
        <v>17</v>
      </c>
      <c r="X24" s="11">
        <f>SKOKI!S19</f>
        <v>17</v>
      </c>
      <c r="Y24" s="14">
        <f t="shared" si="2"/>
        <v>51.5</v>
      </c>
      <c r="Z24" s="12">
        <f>SKOKI!T19</f>
        <v>0.86</v>
      </c>
      <c r="AA24" s="14">
        <f>IF(Z24&gt;0,ROUND(Z24*ZASADY!$B$5,1),-ROUND(Z24*ZASADY!$B$6,1))</f>
        <v>-12.4</v>
      </c>
      <c r="AB24" s="14">
        <f t="shared" si="3"/>
        <v>151.9</v>
      </c>
      <c r="AC24" s="21">
        <f t="shared" si="4"/>
        <v>295.3</v>
      </c>
    </row>
    <row r="25" spans="1:29" s="22" customFormat="1" ht="25.5" customHeight="1">
      <c r="A25" s="10">
        <f>SKOKI!A23</f>
        <v>30</v>
      </c>
      <c r="B25" s="20" t="str">
        <f>SKOKI!B23</f>
        <v>JACOBSEN Anders </v>
      </c>
      <c r="C25" s="10">
        <f>SKOKI!C23</f>
        <v>1985</v>
      </c>
      <c r="D25" s="10" t="str">
        <f>SKOKI!D23</f>
        <v>NOR </v>
      </c>
      <c r="E25" s="11">
        <f>SKOKI!E23</f>
        <v>100.5</v>
      </c>
      <c r="F25" s="11">
        <f>SKOKI!F23</f>
        <v>180.5</v>
      </c>
      <c r="G25" s="14">
        <f>(F25-ZASADY!$B$3)*ZASADY!$B$4+ZASADY!$B$7</f>
        <v>96.6</v>
      </c>
      <c r="H25" s="11">
        <f>SKOKI!G23</f>
        <v>16</v>
      </c>
      <c r="I25" s="11">
        <f>SKOKI!H23</f>
        <v>16.5</v>
      </c>
      <c r="J25" s="11">
        <f>SKOKI!I23</f>
        <v>17</v>
      </c>
      <c r="K25" s="11">
        <f>SKOKI!J23</f>
        <v>16.5</v>
      </c>
      <c r="L25" s="11">
        <f>SKOKI!K23</f>
        <v>17.5</v>
      </c>
      <c r="M25" s="14">
        <f t="shared" si="0"/>
        <v>50</v>
      </c>
      <c r="N25" s="12">
        <f>SKOKI!L23</f>
        <v>0.61</v>
      </c>
      <c r="O25" s="14">
        <f>IF(N25&gt;0,ROUND(N25*ZASADY!$B$5,1),-ROUND(N25*ZASADY!$B$6,1))</f>
        <v>-8.8000000000000007</v>
      </c>
      <c r="P25" s="14">
        <f t="shared" si="1"/>
        <v>137.79999999999998</v>
      </c>
      <c r="Q25" s="11">
        <f>SKOKI!M23</f>
        <v>101.5</v>
      </c>
      <c r="R25" s="11">
        <f>SKOKI!N23</f>
        <v>189.5</v>
      </c>
      <c r="S25" s="14">
        <f>(R25-ZASADY!$B$3)*ZASADY!$B$4+ZASADY!$B$7</f>
        <v>107.4</v>
      </c>
      <c r="T25" s="11">
        <f>SKOKI!O23</f>
        <v>17.5</v>
      </c>
      <c r="U25" s="11">
        <f>SKOKI!P23</f>
        <v>17.5</v>
      </c>
      <c r="V25" s="11">
        <f>SKOKI!Q23</f>
        <v>18</v>
      </c>
      <c r="W25" s="11">
        <f>SKOKI!R23</f>
        <v>17</v>
      </c>
      <c r="X25" s="11">
        <f>SKOKI!S23</f>
        <v>17</v>
      </c>
      <c r="Y25" s="14">
        <f t="shared" si="2"/>
        <v>52</v>
      </c>
      <c r="Z25" s="12">
        <f>SKOKI!T23</f>
        <v>0.35</v>
      </c>
      <c r="AA25" s="14">
        <f>IF(Z25&gt;0,ROUND(Z25*ZASADY!$B$5,1),-ROUND(Z25*ZASADY!$B$6,1))</f>
        <v>-5</v>
      </c>
      <c r="AB25" s="14">
        <f t="shared" si="3"/>
        <v>154.4</v>
      </c>
      <c r="AC25" s="21">
        <f t="shared" si="4"/>
        <v>292.2</v>
      </c>
    </row>
    <row r="26" spans="1:29" s="22" customFormat="1" ht="25.5" customHeight="1">
      <c r="A26" s="10">
        <f>SKOKI!A9</f>
        <v>9</v>
      </c>
      <c r="B26" s="20" t="str">
        <f>SKOKI!B9</f>
        <v>POPPINGER Manuel </v>
      </c>
      <c r="C26" s="10">
        <f>SKOKI!C9</f>
        <v>1989</v>
      </c>
      <c r="D26" s="10" t="str">
        <f>SKOKI!D9</f>
        <v>AUT </v>
      </c>
      <c r="E26" s="11">
        <f>SKOKI!E9</f>
        <v>99.4</v>
      </c>
      <c r="F26" s="11">
        <f>SKOKI!F9</f>
        <v>187</v>
      </c>
      <c r="G26" s="14">
        <f>(F26-ZASADY!$B$3)*ZASADY!$B$4+ZASADY!$B$7</f>
        <v>104.4</v>
      </c>
      <c r="H26" s="11">
        <f>SKOKI!G9</f>
        <v>17</v>
      </c>
      <c r="I26" s="11">
        <f>SKOKI!H9</f>
        <v>17</v>
      </c>
      <c r="J26" s="11">
        <f>SKOKI!I9</f>
        <v>17.5</v>
      </c>
      <c r="K26" s="11">
        <f>SKOKI!J9</f>
        <v>17</v>
      </c>
      <c r="L26" s="11">
        <f>SKOKI!K9</f>
        <v>16.5</v>
      </c>
      <c r="M26" s="14">
        <f t="shared" si="0"/>
        <v>51</v>
      </c>
      <c r="N26" s="12">
        <f>SKOKI!L9</f>
        <v>0.86</v>
      </c>
      <c r="O26" s="14">
        <f>IF(N26&gt;0,ROUND(N26*ZASADY!$B$5,1),-ROUND(N26*ZASADY!$B$6,1))</f>
        <v>-12.4</v>
      </c>
      <c r="P26" s="14">
        <f t="shared" si="1"/>
        <v>143</v>
      </c>
      <c r="Q26" s="11">
        <f>SKOKI!M9</f>
        <v>100.9</v>
      </c>
      <c r="R26" s="11">
        <f>SKOKI!N9</f>
        <v>190</v>
      </c>
      <c r="S26" s="14">
        <f>(R26-ZASADY!$B$3)*ZASADY!$B$4+ZASADY!$B$7</f>
        <v>108</v>
      </c>
      <c r="T26" s="11">
        <f>SKOKI!O9</f>
        <v>17.5</v>
      </c>
      <c r="U26" s="11">
        <f>SKOKI!P9</f>
        <v>17</v>
      </c>
      <c r="V26" s="11">
        <f>SKOKI!Q9</f>
        <v>17</v>
      </c>
      <c r="W26" s="11">
        <f>SKOKI!R9</f>
        <v>17</v>
      </c>
      <c r="X26" s="11">
        <f>SKOKI!S9</f>
        <v>17</v>
      </c>
      <c r="Y26" s="14">
        <f t="shared" si="2"/>
        <v>51</v>
      </c>
      <c r="Z26" s="12">
        <f>SKOKI!T9</f>
        <v>0.7</v>
      </c>
      <c r="AA26" s="14">
        <f>IF(Z26&gt;0,ROUND(Z26*ZASADY!$B$5,1),-ROUND(Z26*ZASADY!$B$6,1))</f>
        <v>-10.1</v>
      </c>
      <c r="AB26" s="14">
        <f t="shared" si="3"/>
        <v>148.9</v>
      </c>
      <c r="AC26" s="21">
        <f t="shared" si="4"/>
        <v>291.89999999999998</v>
      </c>
    </row>
    <row r="27" spans="1:29" s="22" customFormat="1" ht="25.5" customHeight="1">
      <c r="A27" s="10">
        <f>SKOKI!A12</f>
        <v>14</v>
      </c>
      <c r="B27" s="20" t="str">
        <f>SKOKI!B12</f>
        <v>LEYHE Stephan </v>
      </c>
      <c r="C27" s="10">
        <f>SKOKI!C12</f>
        <v>1992</v>
      </c>
      <c r="D27" s="10" t="str">
        <f>SKOKI!D12</f>
        <v>GER </v>
      </c>
      <c r="E27" s="11">
        <f>SKOKI!E12</f>
        <v>100.2</v>
      </c>
      <c r="F27" s="11">
        <f>SKOKI!F12</f>
        <v>165</v>
      </c>
      <c r="G27" s="14">
        <f>(F27-ZASADY!$B$3)*ZASADY!$B$4+ZASADY!$B$7</f>
        <v>78</v>
      </c>
      <c r="H27" s="11">
        <f>SKOKI!G12</f>
        <v>16</v>
      </c>
      <c r="I27" s="11">
        <f>SKOKI!H12</f>
        <v>16</v>
      </c>
      <c r="J27" s="11">
        <f>SKOKI!I12</f>
        <v>16</v>
      </c>
      <c r="K27" s="11">
        <f>SKOKI!J12</f>
        <v>16.5</v>
      </c>
      <c r="L27" s="11">
        <f>SKOKI!K12</f>
        <v>16.5</v>
      </c>
      <c r="M27" s="14">
        <f t="shared" si="0"/>
        <v>48.5</v>
      </c>
      <c r="N27" s="12">
        <f>SKOKI!L12</f>
        <v>0.55000000000000004</v>
      </c>
      <c r="O27" s="14">
        <f>IF(N27&gt;0,ROUND(N27*ZASADY!$B$5,1),-ROUND(N27*ZASADY!$B$6,1))</f>
        <v>-7.9</v>
      </c>
      <c r="P27" s="14">
        <f t="shared" si="1"/>
        <v>118.6</v>
      </c>
      <c r="Q27" s="11">
        <f>SKOKI!M12</f>
        <v>101.1</v>
      </c>
      <c r="R27" s="11">
        <f>SKOKI!N12</f>
        <v>197</v>
      </c>
      <c r="S27" s="14">
        <f>(R27-ZASADY!$B$3)*ZASADY!$B$4+ZASADY!$B$7</f>
        <v>116.4</v>
      </c>
      <c r="T27" s="11">
        <f>SKOKI!O12</f>
        <v>17.5</v>
      </c>
      <c r="U27" s="11">
        <f>SKOKI!P12</f>
        <v>17.5</v>
      </c>
      <c r="V27" s="11">
        <f>SKOKI!Q12</f>
        <v>18.5</v>
      </c>
      <c r="W27" s="11">
        <f>SKOKI!R12</f>
        <v>17</v>
      </c>
      <c r="X27" s="11">
        <f>SKOKI!S12</f>
        <v>17</v>
      </c>
      <c r="Y27" s="14">
        <f t="shared" si="2"/>
        <v>52</v>
      </c>
      <c r="Z27" s="12">
        <f>SKOKI!T12</f>
        <v>0.06</v>
      </c>
      <c r="AA27" s="14">
        <f>IF(Z27&gt;0,ROUND(Z27*ZASADY!$B$5,1),-ROUND(Z27*ZASADY!$B$6,1))</f>
        <v>-0.9</v>
      </c>
      <c r="AB27" s="14">
        <f t="shared" si="3"/>
        <v>167.5</v>
      </c>
      <c r="AC27" s="21">
        <f t="shared" si="4"/>
        <v>286.10000000000002</v>
      </c>
    </row>
    <row r="28" spans="1:29" s="22" customFormat="1" ht="25.5" customHeight="1">
      <c r="A28" s="10">
        <f>SKOKI!A8</f>
        <v>8</v>
      </c>
      <c r="B28" s="20" t="str">
        <f>SKOKI!B8</f>
        <v>SEMENIC Anze </v>
      </c>
      <c r="C28" s="10">
        <f>SKOKI!C8</f>
        <v>1993</v>
      </c>
      <c r="D28" s="10" t="str">
        <f>SKOKI!D8</f>
        <v>SLO </v>
      </c>
      <c r="E28" s="11">
        <f>SKOKI!E8</f>
        <v>100.3</v>
      </c>
      <c r="F28" s="11">
        <f>SKOKI!F8</f>
        <v>216</v>
      </c>
      <c r="G28" s="14">
        <f>(F28-ZASADY!$B$3)*ZASADY!$B$4+ZASADY!$B$7</f>
        <v>139.19999999999999</v>
      </c>
      <c r="H28" s="11">
        <f>SKOKI!G8</f>
        <v>15.5</v>
      </c>
      <c r="I28" s="11">
        <f>SKOKI!H8</f>
        <v>16</v>
      </c>
      <c r="J28" s="11">
        <f>SKOKI!I8</f>
        <v>15.5</v>
      </c>
      <c r="K28" s="11">
        <f>SKOKI!J8</f>
        <v>16</v>
      </c>
      <c r="L28" s="11">
        <f>SKOKI!K8</f>
        <v>16.5</v>
      </c>
      <c r="M28" s="14">
        <f t="shared" si="0"/>
        <v>47.5</v>
      </c>
      <c r="N28" s="12">
        <f>SKOKI!L8</f>
        <v>1.9</v>
      </c>
      <c r="O28" s="14">
        <f>IF(N28&gt;0,ROUND(N28*ZASADY!$B$5,1),-ROUND(N28*ZASADY!$B$6,1))</f>
        <v>-27.4</v>
      </c>
      <c r="P28" s="14">
        <f t="shared" si="1"/>
        <v>159.29999999999998</v>
      </c>
      <c r="Q28" s="11">
        <f>SKOKI!M8</f>
        <v>101.4</v>
      </c>
      <c r="R28" s="11">
        <f>SKOKI!N8</f>
        <v>165.5</v>
      </c>
      <c r="S28" s="14">
        <f>(R28-ZASADY!$B$3)*ZASADY!$B$4+ZASADY!$B$7</f>
        <v>78.599999999999994</v>
      </c>
      <c r="T28" s="11">
        <f>SKOKI!O8</f>
        <v>16</v>
      </c>
      <c r="U28" s="11">
        <f>SKOKI!P8</f>
        <v>16.5</v>
      </c>
      <c r="V28" s="11">
        <f>SKOKI!Q8</f>
        <v>16.5</v>
      </c>
      <c r="W28" s="11">
        <f>SKOKI!R8</f>
        <v>16.5</v>
      </c>
      <c r="X28" s="11">
        <f>SKOKI!S8</f>
        <v>16</v>
      </c>
      <c r="Y28" s="14">
        <f t="shared" si="2"/>
        <v>49</v>
      </c>
      <c r="Z28" s="12">
        <f>SKOKI!T8</f>
        <v>0.26</v>
      </c>
      <c r="AA28" s="14">
        <f>IF(Z28&gt;0,ROUND(Z28*ZASADY!$B$5,1),-ROUND(Z28*ZASADY!$B$6,1))</f>
        <v>-3.7</v>
      </c>
      <c r="AB28" s="14">
        <f t="shared" si="3"/>
        <v>123.89999999999999</v>
      </c>
      <c r="AC28" s="21">
        <f t="shared" si="4"/>
        <v>283.2</v>
      </c>
    </row>
    <row r="29" spans="1:29" s="22" customFormat="1" ht="25.5" customHeight="1">
      <c r="A29" s="10">
        <f>SKOKI!A3</f>
        <v>2</v>
      </c>
      <c r="B29" s="20" t="str">
        <f>SKOKI!B3</f>
        <v>INGVALDSEN Ole Marius </v>
      </c>
      <c r="C29" s="10">
        <f>SKOKI!C3</f>
        <v>1985</v>
      </c>
      <c r="D29" s="10" t="str">
        <f>SKOKI!D3</f>
        <v>NOR </v>
      </c>
      <c r="E29" s="11">
        <f>SKOKI!E3</f>
        <v>99.6</v>
      </c>
      <c r="F29" s="11">
        <f>SKOKI!F3</f>
        <v>181</v>
      </c>
      <c r="G29" s="14">
        <f>(F29-ZASADY!$B$3)*ZASADY!$B$4+ZASADY!$B$7</f>
        <v>97.2</v>
      </c>
      <c r="H29" s="11">
        <f>SKOKI!G3</f>
        <v>14.5</v>
      </c>
      <c r="I29" s="11">
        <f>SKOKI!H3</f>
        <v>15.5</v>
      </c>
      <c r="J29" s="11">
        <f>SKOKI!I3</f>
        <v>16</v>
      </c>
      <c r="K29" s="11">
        <f>SKOKI!J3</f>
        <v>15.5</v>
      </c>
      <c r="L29" s="11">
        <f>SKOKI!K3</f>
        <v>17</v>
      </c>
      <c r="M29" s="14">
        <f t="shared" si="0"/>
        <v>47</v>
      </c>
      <c r="N29" s="12">
        <f>SKOKI!L3</f>
        <v>1</v>
      </c>
      <c r="O29" s="14">
        <f>IF(N29&gt;0,ROUND(N29*ZASADY!$B$5,1),-ROUND(N29*ZASADY!$B$6,1))</f>
        <v>-14.4</v>
      </c>
      <c r="P29" s="14">
        <f t="shared" si="1"/>
        <v>129.79999999999998</v>
      </c>
      <c r="Q29" s="11">
        <f>SKOKI!M3</f>
        <v>100.5</v>
      </c>
      <c r="R29" s="11">
        <f>SKOKI!N3</f>
        <v>173.5</v>
      </c>
      <c r="S29" s="14">
        <f>(R29-ZASADY!$B$3)*ZASADY!$B$4+ZASADY!$B$7</f>
        <v>88.2</v>
      </c>
      <c r="T29" s="11">
        <f>SKOKI!O3</f>
        <v>16.5</v>
      </c>
      <c r="U29" s="11">
        <f>SKOKI!P3</f>
        <v>16</v>
      </c>
      <c r="V29" s="11">
        <f>SKOKI!Q3</f>
        <v>16</v>
      </c>
      <c r="W29" s="11">
        <f>SKOKI!R3</f>
        <v>16.5</v>
      </c>
      <c r="X29" s="11">
        <f>SKOKI!S3</f>
        <v>16</v>
      </c>
      <c r="Y29" s="14">
        <f t="shared" si="2"/>
        <v>48.5</v>
      </c>
      <c r="Z29" s="12">
        <f>SKOKI!T3</f>
        <v>0.09</v>
      </c>
      <c r="AA29" s="14">
        <f>IF(Z29&gt;0,ROUND(Z29*ZASADY!$B$5,1),-ROUND(Z29*ZASADY!$B$6,1))</f>
        <v>-1.3</v>
      </c>
      <c r="AB29" s="14">
        <f t="shared" si="3"/>
        <v>135.39999999999998</v>
      </c>
      <c r="AC29" s="21">
        <f t="shared" si="4"/>
        <v>265.19999999999993</v>
      </c>
    </row>
    <row r="30" spans="1:29" s="22" customFormat="1" ht="25.5" customHeight="1">
      <c r="A30" s="10">
        <f>SKOKI!A11</f>
        <v>11</v>
      </c>
      <c r="B30" s="20" t="str">
        <f>SKOKI!B11</f>
        <v>SAKUYAMA Kento </v>
      </c>
      <c r="C30" s="10">
        <f>SKOKI!C11</f>
        <v>1990</v>
      </c>
      <c r="D30" s="10" t="str">
        <f>SKOKI!D11</f>
        <v>JPN </v>
      </c>
      <c r="E30" s="11">
        <f>SKOKI!E11</f>
        <v>99.2</v>
      </c>
      <c r="F30" s="11">
        <f>SKOKI!F11</f>
        <v>159</v>
      </c>
      <c r="G30" s="14">
        <f>(F30-ZASADY!$B$3)*ZASADY!$B$4+ZASADY!$B$7</f>
        <v>70.800000000000011</v>
      </c>
      <c r="H30" s="11">
        <f>SKOKI!G11</f>
        <v>15.5</v>
      </c>
      <c r="I30" s="11">
        <f>SKOKI!H11</f>
        <v>16.5</v>
      </c>
      <c r="J30" s="11">
        <f>SKOKI!I11</f>
        <v>16</v>
      </c>
      <c r="K30" s="11">
        <f>SKOKI!J11</f>
        <v>16.5</v>
      </c>
      <c r="L30" s="11">
        <f>SKOKI!K11</f>
        <v>16</v>
      </c>
      <c r="M30" s="14">
        <f t="shared" si="0"/>
        <v>48.5</v>
      </c>
      <c r="N30" s="12">
        <f>SKOKI!L11</f>
        <v>0.56999999999999995</v>
      </c>
      <c r="O30" s="14">
        <f>IF(N30&gt;0,ROUND(N30*ZASADY!$B$5,1),-ROUND(N30*ZASADY!$B$6,1))</f>
        <v>-8.1999999999999993</v>
      </c>
      <c r="P30" s="14">
        <f t="shared" si="1"/>
        <v>111.10000000000001</v>
      </c>
      <c r="Q30" s="11">
        <f>SKOKI!M11</f>
        <v>100.5</v>
      </c>
      <c r="R30" s="11">
        <f>SKOKI!N11</f>
        <v>143</v>
      </c>
      <c r="S30" s="14">
        <f>(R30-ZASADY!$B$3)*ZASADY!$B$4+ZASADY!$B$7</f>
        <v>51.600000000000009</v>
      </c>
      <c r="T30" s="11">
        <f>SKOKI!O11</f>
        <v>15.5</v>
      </c>
      <c r="U30" s="11">
        <f>SKOKI!P11</f>
        <v>16</v>
      </c>
      <c r="V30" s="11">
        <f>SKOKI!Q11</f>
        <v>15</v>
      </c>
      <c r="W30" s="11">
        <f>SKOKI!R11</f>
        <v>16</v>
      </c>
      <c r="X30" s="11">
        <f>SKOKI!S11</f>
        <v>15.5</v>
      </c>
      <c r="Y30" s="14">
        <f t="shared" si="2"/>
        <v>47</v>
      </c>
      <c r="Z30" s="12">
        <f>SKOKI!T11</f>
        <v>0.16</v>
      </c>
      <c r="AA30" s="14">
        <f>IF(Z30&gt;0,ROUND(Z30*ZASADY!$B$5,1),-ROUND(Z30*ZASADY!$B$6,1))</f>
        <v>-2.2999999999999998</v>
      </c>
      <c r="AB30" s="14">
        <f t="shared" si="3"/>
        <v>96.300000000000011</v>
      </c>
      <c r="AC30" s="21">
        <f t="shared" si="4"/>
        <v>207.40000000000003</v>
      </c>
    </row>
    <row r="31" spans="1:29" s="22" customFormat="1" ht="25.5" customHeight="1">
      <c r="A31" s="10">
        <f>SKOKI!A17</f>
        <v>22</v>
      </c>
      <c r="B31" s="20" t="str">
        <f>SKOKI!B17</f>
        <v>PASCHKE Pius </v>
      </c>
      <c r="C31" s="10">
        <f>SKOKI!C17</f>
        <v>1990</v>
      </c>
      <c r="D31" s="10" t="str">
        <f>SKOKI!D17</f>
        <v>GER </v>
      </c>
      <c r="E31" s="11">
        <f>SKOKI!E17</f>
        <v>100</v>
      </c>
      <c r="F31" s="11">
        <f>SKOKI!F17</f>
        <v>164.5</v>
      </c>
      <c r="G31" s="14">
        <f>(F31-ZASADY!$B$3)*ZASADY!$B$4+ZASADY!$B$7</f>
        <v>77.400000000000006</v>
      </c>
      <c r="H31" s="11">
        <f>SKOKI!G17</f>
        <v>14</v>
      </c>
      <c r="I31" s="11">
        <f>SKOKI!H17</f>
        <v>14.5</v>
      </c>
      <c r="J31" s="11">
        <f>SKOKI!I17</f>
        <v>14</v>
      </c>
      <c r="K31" s="11">
        <f>SKOKI!J17</f>
        <v>14.5</v>
      </c>
      <c r="L31" s="11">
        <f>SKOKI!K17</f>
        <v>15</v>
      </c>
      <c r="M31" s="14">
        <f t="shared" si="0"/>
        <v>43</v>
      </c>
      <c r="N31" s="12">
        <f>SKOKI!L17</f>
        <v>0.96</v>
      </c>
      <c r="O31" s="14">
        <f>IF(N31&gt;0,ROUND(N31*ZASADY!$B$5,1),-ROUND(N31*ZASADY!$B$6,1))</f>
        <v>-13.8</v>
      </c>
      <c r="P31" s="14">
        <f t="shared" si="1"/>
        <v>106.60000000000001</v>
      </c>
      <c r="Q31" s="11">
        <f>SKOKI!M17</f>
        <v>100.8</v>
      </c>
      <c r="R31" s="11">
        <f>SKOKI!N17</f>
        <v>138</v>
      </c>
      <c r="S31" s="14">
        <f>(R31-ZASADY!$B$3)*ZASADY!$B$4+ZASADY!$B$7</f>
        <v>45.600000000000009</v>
      </c>
      <c r="T31" s="11">
        <f>SKOKI!O17</f>
        <v>14</v>
      </c>
      <c r="U31" s="11">
        <f>SKOKI!P17</f>
        <v>15.5</v>
      </c>
      <c r="V31" s="11">
        <f>SKOKI!Q17</f>
        <v>15</v>
      </c>
      <c r="W31" s="11">
        <f>SKOKI!R17</f>
        <v>14</v>
      </c>
      <c r="X31" s="11">
        <f>SKOKI!S17</f>
        <v>14.5</v>
      </c>
      <c r="Y31" s="14">
        <f t="shared" si="2"/>
        <v>43.5</v>
      </c>
      <c r="Z31" s="12">
        <f>SKOKI!T17</f>
        <v>0.13</v>
      </c>
      <c r="AA31" s="14">
        <f>IF(Z31&gt;0,ROUND(Z31*ZASADY!$B$5,1),-ROUND(Z31*ZASADY!$B$6,1))</f>
        <v>-1.9</v>
      </c>
      <c r="AB31" s="14">
        <f t="shared" si="3"/>
        <v>87.2</v>
      </c>
      <c r="AC31" s="21">
        <f t="shared" si="4"/>
        <v>193.8</v>
      </c>
    </row>
    <row r="32" spans="1:29" s="22" customFormat="1" ht="25.5" customHeight="1">
      <c r="A32" s="10">
        <f>SKOKI!A16</f>
        <v>20</v>
      </c>
      <c r="B32" s="20" t="str">
        <f>SKOKI!B16</f>
        <v>OLLI Harri </v>
      </c>
      <c r="C32" s="10">
        <f>SKOKI!C16</f>
        <v>1985</v>
      </c>
      <c r="D32" s="10" t="str">
        <f>SKOKI!D16</f>
        <v>FIN </v>
      </c>
      <c r="E32" s="11">
        <f>SKOKI!E16</f>
        <v>99.6</v>
      </c>
      <c r="F32" s="11">
        <f>SKOKI!F16</f>
        <v>169.5</v>
      </c>
      <c r="G32" s="14">
        <f>(F32-ZASADY!$B$3)*ZASADY!$B$4+ZASADY!$B$7</f>
        <v>83.4</v>
      </c>
      <c r="H32" s="11">
        <f>SKOKI!G16</f>
        <v>16</v>
      </c>
      <c r="I32" s="11">
        <f>SKOKI!H16</f>
        <v>16</v>
      </c>
      <c r="J32" s="11">
        <f>SKOKI!I16</f>
        <v>16.5</v>
      </c>
      <c r="K32" s="11">
        <f>SKOKI!J16</f>
        <v>16</v>
      </c>
      <c r="L32" s="11">
        <f>SKOKI!K16</f>
        <v>16.5</v>
      </c>
      <c r="M32" s="14">
        <f t="shared" si="0"/>
        <v>48.5</v>
      </c>
      <c r="N32" s="12">
        <f>SKOKI!L16</f>
        <v>1.37</v>
      </c>
      <c r="O32" s="14">
        <f>IF(N32&gt;0,ROUND(N32*ZASADY!$B$5,1),-ROUND(N32*ZASADY!$B$6,1))</f>
        <v>-19.7</v>
      </c>
      <c r="P32" s="14">
        <f t="shared" si="1"/>
        <v>112.2</v>
      </c>
      <c r="Q32" s="11">
        <f>SKOKI!M16</f>
        <v>100.8</v>
      </c>
      <c r="R32" s="11">
        <f>SKOKI!N16</f>
        <v>115</v>
      </c>
      <c r="S32" s="14">
        <f>(R32-ZASADY!$B$3)*ZASADY!$B$4+ZASADY!$B$7</f>
        <v>18</v>
      </c>
      <c r="T32" s="11">
        <f>SKOKI!O16</f>
        <v>14</v>
      </c>
      <c r="U32" s="11">
        <f>SKOKI!P16</f>
        <v>13.5</v>
      </c>
      <c r="V32" s="11">
        <f>SKOKI!Q16</f>
        <v>14</v>
      </c>
      <c r="W32" s="11">
        <f>SKOKI!R16</f>
        <v>13.5</v>
      </c>
      <c r="X32" s="11">
        <f>SKOKI!S16</f>
        <v>14.5</v>
      </c>
      <c r="Y32" s="14">
        <f t="shared" si="2"/>
        <v>41.5</v>
      </c>
      <c r="Z32" s="12">
        <f>SKOKI!T16</f>
        <v>0.11</v>
      </c>
      <c r="AA32" s="14">
        <f>IF(Z32&gt;0,ROUND(Z32*ZASADY!$B$5,1),-ROUND(Z32*ZASADY!$B$6,1))</f>
        <v>-1.6</v>
      </c>
      <c r="AB32" s="14">
        <f t="shared" si="3"/>
        <v>57.9</v>
      </c>
      <c r="AC32" s="21">
        <f t="shared" si="4"/>
        <v>170.1</v>
      </c>
    </row>
    <row r="40" spans="29:29">
      <c r="AC40" s="5" t="s">
        <v>52</v>
      </c>
    </row>
  </sheetData>
  <sortState ref="A2:AC32">
    <sortCondition descending="1" ref="AC2:AC3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SKOKI</vt:lpstr>
      <vt:lpstr>ZASADY</vt:lpstr>
      <vt:lpstr>A</vt:lpstr>
      <vt:lpstr>B</vt:lpstr>
      <vt:lpstr>C</vt:lpstr>
      <vt:lpstr>D</vt:lpstr>
      <vt:lpstr>E</vt:lpstr>
      <vt:lpstr>F</vt:lpstr>
      <vt:lpstr>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Jurek</dc:creator>
  <cp:lastModifiedBy>Jurek</cp:lastModifiedBy>
  <dcterms:created xsi:type="dcterms:W3CDTF">2015-02-14T17:04:26Z</dcterms:created>
  <dcterms:modified xsi:type="dcterms:W3CDTF">2015-03-16T08:48:24Z</dcterms:modified>
</cp:coreProperties>
</file>